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rodriguez\Desktop\"/>
    </mc:Choice>
  </mc:AlternateContent>
  <xr:revisionPtr revIDLastSave="0" documentId="8_{3E7212FC-5E2E-4962-9A6D-B7D0A36C0613}" xr6:coauthVersionLast="47" xr6:coauthVersionMax="47" xr10:uidLastSave="{00000000-0000-0000-0000-000000000000}"/>
  <bookViews>
    <workbookView xWindow="2685" yWindow="2685" windowWidth="21600" windowHeight="11295" xr2:uid="{9FB72E81-8C0E-49D8-BA05-4B6FB2E0F136}"/>
  </bookViews>
  <sheets>
    <sheet name="Vehículos" sheetId="10" r:id="rId1"/>
    <sheet name="Ambiental" sheetId="15" r:id="rId2"/>
    <sheet name="Acueducto y Alcantarillado" sheetId="16" r:id="rId3"/>
    <sheet name="Energía" sheetId="17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0" l="1"/>
  <c r="C12" i="10"/>
  <c r="B12" i="10"/>
  <c r="D11" i="10"/>
  <c r="C11" i="10"/>
  <c r="B11" i="10"/>
  <c r="K29" i="10"/>
  <c r="K28" i="10"/>
  <c r="K27" i="10"/>
  <c r="G21" i="16"/>
  <c r="N52" i="15"/>
  <c r="P50" i="15"/>
  <c r="G19" i="10"/>
  <c r="H71" i="10"/>
  <c r="H69" i="10"/>
  <c r="H3" i="16"/>
  <c r="C9" i="10"/>
  <c r="D9" i="10" s="1"/>
  <c r="B9" i="10"/>
  <c r="C8" i="10"/>
  <c r="B8" i="10"/>
  <c r="D8" i="10"/>
  <c r="C48" i="15"/>
  <c r="D48" i="15"/>
  <c r="E9" i="15"/>
  <c r="C7" i="10"/>
  <c r="B7" i="10"/>
  <c r="D7" i="10" s="1"/>
  <c r="E21" i="15"/>
  <c r="O31" i="15"/>
  <c r="O32" i="15"/>
  <c r="O33" i="15"/>
  <c r="O34" i="15"/>
  <c r="O35" i="15"/>
  <c r="O36" i="15"/>
  <c r="O37" i="15"/>
  <c r="O38" i="15"/>
  <c r="O39" i="15"/>
  <c r="O40" i="15"/>
  <c r="O41" i="15"/>
  <c r="O42" i="15"/>
  <c r="O43" i="15"/>
  <c r="O44" i="15"/>
  <c r="O45" i="15"/>
  <c r="O46" i="15"/>
  <c r="O47" i="15"/>
  <c r="O30" i="15"/>
  <c r="B22" i="17"/>
  <c r="C22" i="17"/>
  <c r="B10" i="10"/>
  <c r="M18" i="17" l="1"/>
  <c r="L18" i="17"/>
  <c r="K18" i="17"/>
  <c r="J18" i="17"/>
  <c r="I18" i="17"/>
  <c r="H18" i="17"/>
  <c r="G18" i="17"/>
  <c r="F18" i="17"/>
  <c r="E18" i="17"/>
  <c r="D18" i="17"/>
  <c r="C18" i="17"/>
  <c r="B18" i="17"/>
  <c r="N18" i="17" s="1"/>
  <c r="D55" i="17"/>
  <c r="B29" i="17"/>
  <c r="M24" i="17"/>
  <c r="M31" i="17" s="1"/>
  <c r="L24" i="17"/>
  <c r="L31" i="17" s="1"/>
  <c r="K24" i="17"/>
  <c r="K31" i="17" s="1"/>
  <c r="J24" i="17"/>
  <c r="J31" i="17" s="1"/>
  <c r="I24" i="17"/>
  <c r="I31" i="17" s="1"/>
  <c r="H24" i="17"/>
  <c r="H31" i="17" s="1"/>
  <c r="G24" i="17"/>
  <c r="G31" i="17" s="1"/>
  <c r="F24" i="17"/>
  <c r="F31" i="17" s="1"/>
  <c r="E24" i="17"/>
  <c r="E31" i="17" s="1"/>
  <c r="D24" i="17"/>
  <c r="D31" i="17" s="1"/>
  <c r="C24" i="17"/>
  <c r="C31" i="17" s="1"/>
  <c r="B24" i="17"/>
  <c r="M23" i="17"/>
  <c r="M30" i="17" s="1"/>
  <c r="L23" i="17"/>
  <c r="L30" i="17" s="1"/>
  <c r="K23" i="17"/>
  <c r="K30" i="17" s="1"/>
  <c r="J23" i="17"/>
  <c r="I23" i="17"/>
  <c r="I30" i="17" s="1"/>
  <c r="H23" i="17"/>
  <c r="H30" i="17" s="1"/>
  <c r="G23" i="17"/>
  <c r="G30" i="17" s="1"/>
  <c r="F23" i="17"/>
  <c r="F30" i="17" s="1"/>
  <c r="E23" i="17"/>
  <c r="E30" i="17" s="1"/>
  <c r="D23" i="17"/>
  <c r="D30" i="17" s="1"/>
  <c r="C23" i="17"/>
  <c r="C30" i="17" s="1"/>
  <c r="B23" i="17"/>
  <c r="M22" i="17"/>
  <c r="H22" i="17"/>
  <c r="G22" i="17"/>
  <c r="F22" i="17"/>
  <c r="D22" i="17"/>
  <c r="E22" i="17"/>
  <c r="N16" i="17"/>
  <c r="N15" i="17"/>
  <c r="N14" i="17"/>
  <c r="N17" i="17" s="1"/>
  <c r="N7" i="17"/>
  <c r="N8" i="17"/>
  <c r="N6" i="17"/>
  <c r="C17" i="17"/>
  <c r="D17" i="17"/>
  <c r="E17" i="17"/>
  <c r="F17" i="17"/>
  <c r="G17" i="17"/>
  <c r="H17" i="17"/>
  <c r="I17" i="17"/>
  <c r="J17" i="17"/>
  <c r="K17" i="17"/>
  <c r="L17" i="17"/>
  <c r="M17" i="17"/>
  <c r="B17" i="17"/>
  <c r="B10" i="17"/>
  <c r="M10" i="17"/>
  <c r="D10" i="17"/>
  <c r="E10" i="17"/>
  <c r="F10" i="17"/>
  <c r="G10" i="17"/>
  <c r="H10" i="17"/>
  <c r="I10" i="17"/>
  <c r="J10" i="17"/>
  <c r="K10" i="17"/>
  <c r="L10" i="17"/>
  <c r="C10" i="17"/>
  <c r="C9" i="17"/>
  <c r="D9" i="17"/>
  <c r="E9" i="17"/>
  <c r="F9" i="17"/>
  <c r="G9" i="17"/>
  <c r="H9" i="17"/>
  <c r="I9" i="17"/>
  <c r="J9" i="17"/>
  <c r="K9" i="17"/>
  <c r="L9" i="17"/>
  <c r="M9" i="17"/>
  <c r="B9" i="17"/>
  <c r="F24" i="16"/>
  <c r="T34" i="16"/>
  <c r="S35" i="16"/>
  <c r="S36" i="16" s="1"/>
  <c r="R35" i="16"/>
  <c r="Q35" i="16"/>
  <c r="P35" i="16"/>
  <c r="O35" i="16"/>
  <c r="N35" i="16"/>
  <c r="T35" i="16" s="1"/>
  <c r="T33" i="16"/>
  <c r="T32" i="16"/>
  <c r="K22" i="17" s="1"/>
  <c r="K29" i="17" s="1"/>
  <c r="K32" i="17" s="1"/>
  <c r="T31" i="16"/>
  <c r="T30" i="16"/>
  <c r="I22" i="17" s="1"/>
  <c r="T29" i="16"/>
  <c r="U29" i="16" s="1"/>
  <c r="T28" i="16"/>
  <c r="T27" i="16"/>
  <c r="U27" i="16" s="1"/>
  <c r="J25" i="16" s="1"/>
  <c r="T26" i="16"/>
  <c r="T25" i="16"/>
  <c r="U25" i="16" s="1"/>
  <c r="J24" i="16" s="1"/>
  <c r="T24" i="16"/>
  <c r="T23" i="16"/>
  <c r="U23" i="16" s="1"/>
  <c r="K28" i="16"/>
  <c r="K27" i="16"/>
  <c r="K25" i="16"/>
  <c r="K26" i="16"/>
  <c r="K24" i="16"/>
  <c r="K23" i="16"/>
  <c r="J26" i="16"/>
  <c r="F28" i="16"/>
  <c r="D38" i="16" s="1"/>
  <c r="F27" i="16"/>
  <c r="D37" i="16" s="1"/>
  <c r="F26" i="16"/>
  <c r="F25" i="16"/>
  <c r="F23" i="16"/>
  <c r="D28" i="16"/>
  <c r="D27" i="16"/>
  <c r="D26" i="16"/>
  <c r="D25" i="16"/>
  <c r="D24" i="16"/>
  <c r="D23" i="16"/>
  <c r="C28" i="16"/>
  <c r="E28" i="16" s="1"/>
  <c r="C27" i="16"/>
  <c r="E27" i="16" s="1"/>
  <c r="C26" i="16"/>
  <c r="C25" i="16"/>
  <c r="C24" i="16"/>
  <c r="C23" i="16"/>
  <c r="E23" i="16" s="1"/>
  <c r="AC19" i="16"/>
  <c r="AA19" i="16"/>
  <c r="AD26" i="16" s="1"/>
  <c r="W19" i="16"/>
  <c r="AC26" i="16" s="1"/>
  <c r="S19" i="16"/>
  <c r="AB26" i="16" s="1"/>
  <c r="O19" i="16"/>
  <c r="AA26" i="16" s="1"/>
  <c r="K19" i="16"/>
  <c r="Z26" i="16" s="1"/>
  <c r="G19" i="16"/>
  <c r="Y26" i="16" s="1"/>
  <c r="AA14" i="16"/>
  <c r="AD25" i="16" s="1"/>
  <c r="AC10" i="16"/>
  <c r="AC14" i="16"/>
  <c r="AA10" i="16"/>
  <c r="AD24" i="16" s="1"/>
  <c r="AD27" i="16" s="1"/>
  <c r="AD28" i="16" s="1"/>
  <c r="W10" i="16"/>
  <c r="AC24" i="16" s="1"/>
  <c r="W14" i="16"/>
  <c r="AC25" i="16" s="1"/>
  <c r="S14" i="16"/>
  <c r="AB25" i="16" s="1"/>
  <c r="S10" i="16"/>
  <c r="AB24" i="16" s="1"/>
  <c r="AB27" i="16" s="1"/>
  <c r="AB28" i="16" s="1"/>
  <c r="O14" i="16"/>
  <c r="AA25" i="16" s="1"/>
  <c r="O10" i="16"/>
  <c r="AA24" i="16" s="1"/>
  <c r="AA27" i="16" s="1"/>
  <c r="AA28" i="16" s="1"/>
  <c r="K14" i="16"/>
  <c r="Z25" i="16" s="1"/>
  <c r="K10" i="16"/>
  <c r="Z24" i="16" s="1"/>
  <c r="Z27" i="16" s="1"/>
  <c r="Z28" i="16" s="1"/>
  <c r="G14" i="16"/>
  <c r="Y25" i="16" s="1"/>
  <c r="G10" i="16"/>
  <c r="Y24" i="16" s="1"/>
  <c r="Y27" i="16" s="1"/>
  <c r="Y28" i="16" s="1"/>
  <c r="N48" i="15"/>
  <c r="M48" i="15"/>
  <c r="L48" i="15"/>
  <c r="K48" i="15"/>
  <c r="J48" i="15"/>
  <c r="I48" i="15"/>
  <c r="H48" i="15"/>
  <c r="G48" i="15"/>
  <c r="F48" i="15"/>
  <c r="E48" i="15"/>
  <c r="O48" i="15"/>
  <c r="O21" i="15"/>
  <c r="O20" i="15"/>
  <c r="O19" i="15"/>
  <c r="O18" i="15"/>
  <c r="O17" i="15"/>
  <c r="O16" i="15"/>
  <c r="O22" i="15" s="1"/>
  <c r="O14" i="15"/>
  <c r="O13" i="15"/>
  <c r="O12" i="15"/>
  <c r="O11" i="15"/>
  <c r="O10" i="15"/>
  <c r="O9" i="15"/>
  <c r="J21" i="15"/>
  <c r="J20" i="15"/>
  <c r="J19" i="15"/>
  <c r="J18" i="15"/>
  <c r="J17" i="15"/>
  <c r="J16" i="15"/>
  <c r="J22" i="15" s="1"/>
  <c r="J14" i="15"/>
  <c r="J13" i="15"/>
  <c r="J12" i="15"/>
  <c r="J11" i="15"/>
  <c r="J10" i="15"/>
  <c r="J9" i="15"/>
  <c r="J15" i="15" s="1"/>
  <c r="E17" i="15"/>
  <c r="E20" i="15"/>
  <c r="E19" i="15"/>
  <c r="E18" i="15"/>
  <c r="E16" i="15"/>
  <c r="E22" i="15" s="1"/>
  <c r="E10" i="15"/>
  <c r="E11" i="15"/>
  <c r="E12" i="15"/>
  <c r="E13" i="15"/>
  <c r="E14" i="15"/>
  <c r="E15" i="15"/>
  <c r="F97" i="10"/>
  <c r="G97" i="10"/>
  <c r="H97" i="10"/>
  <c r="E97" i="10"/>
  <c r="F89" i="10"/>
  <c r="G89" i="10"/>
  <c r="H89" i="10"/>
  <c r="E89" i="10"/>
  <c r="E80" i="10"/>
  <c r="F80" i="10"/>
  <c r="G80" i="10"/>
  <c r="H80" i="10"/>
  <c r="F72" i="10"/>
  <c r="G72" i="10"/>
  <c r="H72" i="10"/>
  <c r="E72" i="10"/>
  <c r="B61" i="10"/>
  <c r="C61" i="10"/>
  <c r="D61" i="10"/>
  <c r="D60" i="10"/>
  <c r="D59" i="10"/>
  <c r="C60" i="10"/>
  <c r="C59" i="10"/>
  <c r="B60" i="10"/>
  <c r="B59" i="10"/>
  <c r="B62" i="10" s="1"/>
  <c r="D57" i="10"/>
  <c r="D55" i="10"/>
  <c r="D56" i="10"/>
  <c r="C56" i="10"/>
  <c r="C57" i="10"/>
  <c r="C53" i="10"/>
  <c r="C55" i="10"/>
  <c r="B56" i="10"/>
  <c r="B57" i="10"/>
  <c r="B55" i="10"/>
  <c r="D53" i="10"/>
  <c r="D52" i="10"/>
  <c r="D51" i="10"/>
  <c r="C52" i="10"/>
  <c r="C51" i="10"/>
  <c r="B53" i="10"/>
  <c r="B52" i="10"/>
  <c r="B51" i="10"/>
  <c r="B54" i="10" s="1"/>
  <c r="D48" i="10"/>
  <c r="D49" i="10"/>
  <c r="D47" i="10"/>
  <c r="C48" i="10"/>
  <c r="C49" i="10"/>
  <c r="C47" i="10"/>
  <c r="B48" i="10"/>
  <c r="B49" i="10"/>
  <c r="B47" i="10"/>
  <c r="D62" i="10"/>
  <c r="C62" i="10"/>
  <c r="D58" i="10"/>
  <c r="C58" i="10"/>
  <c r="B58" i="10"/>
  <c r="D54" i="10"/>
  <c r="C54" i="10"/>
  <c r="C50" i="10"/>
  <c r="C63" i="10" s="1"/>
  <c r="D50" i="10"/>
  <c r="D63" i="10" s="1"/>
  <c r="B50" i="10"/>
  <c r="B63" i="10" s="1"/>
  <c r="J42" i="10"/>
  <c r="I42" i="10"/>
  <c r="H42" i="10"/>
  <c r="G42" i="10"/>
  <c r="F42" i="10"/>
  <c r="E42" i="10"/>
  <c r="D42" i="10"/>
  <c r="C42" i="10"/>
  <c r="B42" i="10"/>
  <c r="J38" i="10"/>
  <c r="I38" i="10"/>
  <c r="H38" i="10"/>
  <c r="G38" i="10"/>
  <c r="F38" i="10"/>
  <c r="E38" i="10"/>
  <c r="D38" i="10"/>
  <c r="C38" i="10"/>
  <c r="B38" i="10"/>
  <c r="J34" i="10"/>
  <c r="I34" i="10"/>
  <c r="H34" i="10"/>
  <c r="G34" i="10"/>
  <c r="F34" i="10"/>
  <c r="E34" i="10"/>
  <c r="D34" i="10"/>
  <c r="C34" i="10"/>
  <c r="B34" i="10"/>
  <c r="H30" i="10"/>
  <c r="I30" i="10"/>
  <c r="J30" i="10"/>
  <c r="E30" i="10"/>
  <c r="F30" i="10"/>
  <c r="G30" i="10"/>
  <c r="C30" i="10"/>
  <c r="D30" i="10"/>
  <c r="B30" i="10"/>
  <c r="D22" i="10"/>
  <c r="C22" i="10"/>
  <c r="B22" i="10"/>
  <c r="D18" i="10"/>
  <c r="C18" i="10"/>
  <c r="B18" i="10"/>
  <c r="D14" i="10"/>
  <c r="C14" i="10"/>
  <c r="B14" i="10"/>
  <c r="C10" i="10"/>
  <c r="D10" i="10"/>
  <c r="H43" i="10" l="1"/>
  <c r="J43" i="10"/>
  <c r="O15" i="15"/>
  <c r="AC27" i="16"/>
  <c r="AC28" i="16" s="1"/>
  <c r="E24" i="16"/>
  <c r="E25" i="16"/>
  <c r="D33" i="16"/>
  <c r="D36" i="16"/>
  <c r="I29" i="17"/>
  <c r="I32" i="17" s="1"/>
  <c r="I25" i="17"/>
  <c r="U31" i="16"/>
  <c r="J27" i="16" s="1"/>
  <c r="J22" i="17"/>
  <c r="N36" i="16"/>
  <c r="T36" i="16" s="1"/>
  <c r="U33" i="16"/>
  <c r="D42" i="17"/>
  <c r="I34" i="17"/>
  <c r="D48" i="17"/>
  <c r="N10" i="17"/>
  <c r="C29" i="17"/>
  <c r="C32" i="17" s="1"/>
  <c r="C25" i="17"/>
  <c r="C34" i="17" s="1"/>
  <c r="E29" i="17"/>
  <c r="E32" i="17" s="1"/>
  <c r="E25" i="17"/>
  <c r="E34" i="17" s="1"/>
  <c r="D29" i="17"/>
  <c r="D32" i="17" s="1"/>
  <c r="D25" i="17"/>
  <c r="D34" i="17" s="1"/>
  <c r="F29" i="17"/>
  <c r="F32" i="17" s="1"/>
  <c r="F25" i="17"/>
  <c r="F34" i="17" s="1"/>
  <c r="G29" i="17"/>
  <c r="G32" i="17" s="1"/>
  <c r="G25" i="17"/>
  <c r="G34" i="17" s="1"/>
  <c r="H29" i="17"/>
  <c r="H32" i="17" s="1"/>
  <c r="H25" i="17"/>
  <c r="H34" i="17" s="1"/>
  <c r="M29" i="17"/>
  <c r="M32" i="17" s="1"/>
  <c r="M25" i="17"/>
  <c r="M34" i="17" s="1"/>
  <c r="B30" i="17"/>
  <c r="N30" i="17" s="1"/>
  <c r="B25" i="17"/>
  <c r="B34" i="17" s="1"/>
  <c r="B31" i="17"/>
  <c r="N31" i="17" s="1"/>
  <c r="N24" i="17"/>
  <c r="N29" i="17"/>
  <c r="N32" i="17" s="1"/>
  <c r="B32" i="17"/>
  <c r="D23" i="10"/>
  <c r="B23" i="10"/>
  <c r="C23" i="10"/>
  <c r="D54" i="17"/>
  <c r="D57" i="17" s="1"/>
  <c r="D45" i="17"/>
  <c r="D44" i="17"/>
  <c r="D50" i="17"/>
  <c r="D51" i="17"/>
  <c r="D56" i="17"/>
  <c r="K25" i="17"/>
  <c r="K34" i="17" s="1"/>
  <c r="N23" i="17"/>
  <c r="N9" i="17"/>
  <c r="U35" i="16"/>
  <c r="J23" i="16"/>
  <c r="D35" i="16"/>
  <c r="D34" i="16"/>
  <c r="G28" i="16"/>
  <c r="D39" i="16"/>
  <c r="F29" i="16"/>
  <c r="C35" i="16"/>
  <c r="E35" i="16" s="1"/>
  <c r="G25" i="16"/>
  <c r="E26" i="16"/>
  <c r="C36" i="16" s="1"/>
  <c r="E36" i="16" s="1"/>
  <c r="G26" i="16"/>
  <c r="C37" i="16"/>
  <c r="E37" i="16" s="1"/>
  <c r="G27" i="16"/>
  <c r="G24" i="16"/>
  <c r="C34" i="16"/>
  <c r="E34" i="16" s="1"/>
  <c r="C33" i="16"/>
  <c r="G23" i="16"/>
  <c r="E29" i="16"/>
  <c r="J23" i="15"/>
  <c r="O23" i="15"/>
  <c r="E23" i="15"/>
  <c r="C43" i="10"/>
  <c r="B43" i="10"/>
  <c r="F43" i="10"/>
  <c r="D43" i="10"/>
  <c r="E43" i="10"/>
  <c r="G43" i="10"/>
  <c r="I43" i="10"/>
  <c r="N34" i="17" l="1"/>
  <c r="B35" i="17"/>
  <c r="J28" i="16"/>
  <c r="C38" i="16" s="1"/>
  <c r="E38" i="16" s="1"/>
  <c r="L22" i="17"/>
  <c r="J30" i="17"/>
  <c r="J29" i="17"/>
  <c r="J32" i="17" s="1"/>
  <c r="J25" i="17"/>
  <c r="J34" i="17" s="1"/>
  <c r="D50" i="16"/>
  <c r="D44" i="16"/>
  <c r="G29" i="16"/>
  <c r="E33" i="16"/>
  <c r="E39" i="16" s="1"/>
  <c r="C39" i="16"/>
  <c r="L29" i="17" l="1"/>
  <c r="L32" i="17" s="1"/>
  <c r="L25" i="17"/>
  <c r="L34" i="17" s="1"/>
  <c r="N22" i="17"/>
  <c r="N25" i="17" s="1"/>
  <c r="D52" i="16"/>
  <c r="D53" i="16"/>
  <c r="D56" i="16"/>
  <c r="D47" i="16"/>
  <c r="D46" i="16"/>
  <c r="D58" i="16" l="1"/>
  <c r="D59" i="16"/>
</calcChain>
</file>

<file path=xl/sharedStrings.xml><?xml version="1.0" encoding="utf-8"?>
<sst xmlns="http://schemas.openxmlformats.org/spreadsheetml/2006/main" count="481" uniqueCount="181">
  <si>
    <t>MES/2025</t>
  </si>
  <si>
    <t>ENERO</t>
  </si>
  <si>
    <t>FEBRERO</t>
  </si>
  <si>
    <t>MARZO</t>
  </si>
  <si>
    <t>ABRIL</t>
  </si>
  <si>
    <t>TOTAL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</si>
  <si>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</si>
  <si>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</si>
  <si>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</si>
  <si>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</si>
  <si>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</si>
  <si>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</si>
  <si>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</si>
  <si>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</si>
  <si>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ENERO </t>
  </si>
  <si>
    <t>TOTAL GENERAL</t>
  </si>
  <si>
    <t>Sub Total</t>
  </si>
  <si>
    <t>MES</t>
  </si>
  <si>
    <t>SUBTOTAL</t>
  </si>
  <si>
    <t>REPORTE Y SEGUIMIENTO MENSUAL CONSUMO COMBUSTIBLE 2025</t>
  </si>
  <si>
    <t>CONSUMO COMBUSTIBLE 2025</t>
  </si>
  <si>
    <t>GASOLINA CORRIENTE</t>
  </si>
  <si>
    <t>ACPM</t>
  </si>
  <si>
    <t>OLM876</t>
  </si>
  <si>
    <t>OLM877</t>
  </si>
  <si>
    <t>OLM926</t>
  </si>
  <si>
    <t>Sumatoria historico</t>
  </si>
  <si>
    <t>Control pagos excel</t>
  </si>
  <si>
    <t>GALONES</t>
  </si>
  <si>
    <t>VALOR</t>
  </si>
  <si>
    <t>KM RECORRIDOS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</si>
  <si>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</si>
  <si>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</si>
  <si>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</si>
  <si>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</si>
  <si>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</si>
  <si>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</si>
  <si>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</si>
  <si>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</si>
  <si>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</si>
  <si>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</si>
  <si>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</si>
  <si>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</si>
  <si>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 $-   </t>
  </si>
  <si>
    <t>RENDIMIENTO</t>
  </si>
  <si>
    <t>PROMEDIO TRIMESTRE</t>
  </si>
  <si>
    <t>PROMEDIO ANUAL</t>
  </si>
  <si>
    <t>REPORTE MENSUAL MANTENIMIENTOS 2025</t>
  </si>
  <si>
    <t>Valor cancelado por mantenimiento de vehículos durante el Primer trimestre de 2025</t>
  </si>
  <si>
    <t>VEHICULO</t>
  </si>
  <si>
    <t>PLACA</t>
  </si>
  <si>
    <t>FORD ESCAPE 2018</t>
  </si>
  <si>
    <t>OLM 876</t>
  </si>
  <si>
    <t>OLM 877</t>
  </si>
  <si>
    <t>DMAX</t>
  </si>
  <si>
    <t>OLM 926</t>
  </si>
  <si>
    <t>VALOR TOTAL</t>
  </si>
  <si>
    <t>Valor cancelado por mantenimiento de vehículos durante el Segundo trimestre de 2025</t>
  </si>
  <si>
    <t>Valor cancelado por mantenimiento de vehículos durante el Tercer  trimestre de 2025</t>
  </si>
  <si>
    <t>Valor cancelado por Combustible de vehículos durante el Cuarto trimestre 2025</t>
  </si>
  <si>
    <t>VEHÍCULO</t>
  </si>
  <si>
    <t>Total</t>
  </si>
  <si>
    <t>Valor Total</t>
  </si>
  <si>
    <t>REPORTE MENSUAL GESTIÓN AMBIENTAL 2025</t>
  </si>
  <si>
    <t xml:space="preserve">CANTIDAD DE VIAJES EN BICICLETA </t>
  </si>
  <si>
    <t xml:space="preserve">RESIDUOS PELIGROSOS </t>
  </si>
  <si>
    <t>RESIDUOS RECICLABLES ENTREGA EN KG.</t>
  </si>
  <si>
    <t xml:space="preserve">MES </t>
  </si>
  <si>
    <t>SEDES DE FONCEP</t>
  </si>
  <si>
    <t xml:space="preserve">SEDES DE FONCEP </t>
  </si>
  <si>
    <t>SEDE PRINCIPAL (carrera 6 No. 14 - 98)</t>
  </si>
  <si>
    <t>SEDE ÁLAMOS</t>
  </si>
  <si>
    <t>(Transversal 93 # 51 - 98 Parque empresarial  puerta del sol - Bodega 12)</t>
  </si>
  <si>
    <t>TOTAL PRIMER SEMESTRE 2025</t>
  </si>
  <si>
    <t>TOTAL SEGUNDO SEMESTRE 2025</t>
  </si>
  <si>
    <t>TOTAL AÑO 2025</t>
  </si>
  <si>
    <t>(UNIDAD: KILOGRAMOS) </t>
  </si>
  <si>
    <t>Tipo residuo </t>
  </si>
  <si>
    <t>Total </t>
  </si>
  <si>
    <t>Cartón </t>
  </si>
  <si>
    <t>PET - Plástico </t>
  </si>
  <si>
    <t>Archivo </t>
  </si>
  <si>
    <t>Chatarra </t>
  </si>
  <si>
    <t>Madera </t>
  </si>
  <si>
    <t>Bolsa de selección </t>
  </si>
  <si>
    <t>Plástico Blanco </t>
  </si>
  <si>
    <t>Plegadiza </t>
  </si>
  <si>
    <t>Soplado </t>
  </si>
  <si>
    <t>Plástico CD </t>
  </si>
  <si>
    <t>Vidrio </t>
  </si>
  <si>
    <t>Vasija </t>
  </si>
  <si>
    <t>Aluminio Grueso </t>
  </si>
  <si>
    <t>Plástico de color </t>
  </si>
  <si>
    <t>PVC </t>
  </si>
  <si>
    <t>AZ </t>
  </si>
  <si>
    <t>Periodico</t>
  </si>
  <si>
    <t>Material inerte (basura) </t>
  </si>
  <si>
    <t> TOTAL  </t>
  </si>
  <si>
    <t>REPORTE GESTIÓN PAGOS Y CONSUMOS DE ACUEDUCTO Y ALCANTARILLADO 2025</t>
  </si>
  <si>
    <t>No. Cuenta</t>
  </si>
  <si>
    <t>SEDE</t>
  </si>
  <si>
    <t xml:space="preserve">Tipo de Servicio </t>
  </si>
  <si>
    <t>PERIODO FACTURADO</t>
  </si>
  <si>
    <t>m3</t>
  </si>
  <si>
    <t>m3 totales</t>
  </si>
  <si>
    <t>Principal Torre A</t>
  </si>
  <si>
    <t xml:space="preserve">ACUEDUCTO  </t>
  </si>
  <si>
    <t>Noviembre 09 de 2024 - Enero 08 de 2025</t>
  </si>
  <si>
    <t>Enero 09 de 2025 - Marzo 08 de 2025</t>
  </si>
  <si>
    <t>ALCANTARILLADO</t>
  </si>
  <si>
    <t>OTROS COBROS</t>
  </si>
  <si>
    <t>TOTALES</t>
  </si>
  <si>
    <t>Principal Torre B</t>
  </si>
  <si>
    <t>ALAMOS</t>
  </si>
  <si>
    <t>Diciembre 12 de 2024 - Febrero 08 de 2025</t>
  </si>
  <si>
    <t>Febrero 9 de 2025 - Abril 09 de 2025</t>
  </si>
  <si>
    <t>ASEO</t>
  </si>
  <si>
    <t xml:space="preserve">Coeficiente de ocupación </t>
  </si>
  <si>
    <t>Ingreso Personas 2025</t>
  </si>
  <si>
    <t>TORRE A</t>
  </si>
  <si>
    <t>TORRE B</t>
  </si>
  <si>
    <t>Sede Principal</t>
  </si>
  <si>
    <t>Alamos</t>
  </si>
  <si>
    <t>PERSONAL Bimestral</t>
  </si>
  <si>
    <t>PRINCIPAL</t>
  </si>
  <si>
    <t>Piso 7</t>
  </si>
  <si>
    <t>Piso 6</t>
  </si>
  <si>
    <t>Piso 5</t>
  </si>
  <si>
    <t>Piso 2</t>
  </si>
  <si>
    <t>Total Centro</t>
  </si>
  <si>
    <t>Prom Torre A+Torre B</t>
  </si>
  <si>
    <t>PERIODO FACTURADO 25,11%</t>
  </si>
  <si>
    <t>Periodo 1</t>
  </si>
  <si>
    <t>Periodo 2</t>
  </si>
  <si>
    <t>Torre A</t>
  </si>
  <si>
    <t>Periodo 3</t>
  </si>
  <si>
    <t>Torre B</t>
  </si>
  <si>
    <t>Periodo 4</t>
  </si>
  <si>
    <t>Álamos</t>
  </si>
  <si>
    <t>Periodo 5</t>
  </si>
  <si>
    <t>Periodo 6</t>
  </si>
  <si>
    <t>Promedio</t>
  </si>
  <si>
    <t>Consumo de agua per capital -2025</t>
  </si>
  <si>
    <t>Principal</t>
  </si>
  <si>
    <t>Ene - Feb</t>
  </si>
  <si>
    <t>Mar - Abr</t>
  </si>
  <si>
    <t>May - Jun</t>
  </si>
  <si>
    <t>Jul - Ago</t>
  </si>
  <si>
    <t>TOTAL GRAL</t>
  </si>
  <si>
    <t>Sep - Oct</t>
  </si>
  <si>
    <t>Nov - Dic</t>
  </si>
  <si>
    <t>FORMULA PIGA</t>
  </si>
  <si>
    <t>(m3 del año actual – m3 de año anterior) / m3 del año anterior) * 100</t>
  </si>
  <si>
    <t>PRIMER SEMESTRE 2025</t>
  </si>
  <si>
    <t>META: Disminuir el consumo de agua anualmente en un 0,5% en las sedes principal y archivo central</t>
  </si>
  <si>
    <t>M3 año actual</t>
  </si>
  <si>
    <t>M3 año anterior</t>
  </si>
  <si>
    <t>Resultado formula</t>
  </si>
  <si>
    <t>Diferencia en m3</t>
  </si>
  <si>
    <t>SEGUNDO SEMESTRE 2025</t>
  </si>
  <si>
    <t>COSUMO ANUAL 2025</t>
  </si>
  <si>
    <t>REPORTE GESTIÓN PAGOS Y CONSUMOS DE ENERGIA 2025</t>
  </si>
  <si>
    <t>KWH/MES</t>
  </si>
  <si>
    <t>SEDE      /       MES</t>
  </si>
  <si>
    <t>Torre A - Principal- 0762646-1</t>
  </si>
  <si>
    <t>Archivo Alamos 3508213-6</t>
  </si>
  <si>
    <t>Torre B- 0333050-1</t>
  </si>
  <si>
    <t>Plan austeridad</t>
  </si>
  <si>
    <t>$/MES</t>
  </si>
  <si>
    <t>No Personas en las sedes</t>
  </si>
  <si>
    <t>Principal- 0762646-1</t>
  </si>
  <si>
    <t>CONSUMO PER CÁPITA MENSUAL  POR SEDE (KWH / PERSONA)</t>
  </si>
  <si>
    <t>Consumo per capita</t>
  </si>
  <si>
    <t>Consumo promedio percapita (kwh/persona)</t>
  </si>
  <si>
    <t>(kwh del año actual – kwh de año anterior) / kwh del año anterior) * 100</t>
  </si>
  <si>
    <t>kwh año actual</t>
  </si>
  <si>
    <t>kwh año anterior</t>
  </si>
  <si>
    <t>META: Disminuir el consumo de energía anualmente en 0,5% en las sedes principal y archivo central.</t>
  </si>
  <si>
    <t>Consumo adicional en kwh</t>
  </si>
  <si>
    <t>SEGUNDO SEMESTRE: un valor positivo indica que se genero un consumo adicional con respecto al año anterior, es decir que para el segundo semestre de 2024 se genera un consumo de más del 7% con respecto al año anterior, cuantificado en 10444 kwh.</t>
  </si>
  <si>
    <t>CONSUMO ANUAL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</si>
</sst>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&quot;$&quot;\ #,##0;[Red]\-&quot;$&quot;\ #,##0"/>
    <numFmt numFmtId="165" formatCode="&quot;$&quot;\ #,##0.00;[Red]\-&quot;$&quot;\ #,##0.00"/>
    <numFmt numFmtId="166" formatCode="_-&quot;$&quot;\ * #,##0.00_-;\-&quot;$&quot;\ * #,##0.00_-;_-&quot;$&quot;\ * &quot;-&quot;??_-;_-@_-"/>
    <numFmt numFmtId="167" formatCode="0.0"/>
    <numFmt numFmtId="168" formatCode="0.0%"/>
    <numFmt numFmtId="169" formatCode="_-* #,##0_-;\-* #,##0_-;_-* &quot;-&quot;??_-;_-@_-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u/>
      <sz val="2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8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000000"/>
      <name val="Calibri"/>
      <scheme val="minor"/>
    </font>
    <font>
      <sz val="11"/>
      <color rgb="FF000000"/>
      <name val="Calibri"/>
      <scheme val="minor"/>
    </font>
    <font>
      <b/>
      <u/>
      <sz val="16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color rgb="FF00000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10"/>
      <color rgb="FF000000"/>
      <name val="Arial Narrow"/>
      <family val="2"/>
    </font>
    <font>
      <b/>
      <sz val="14"/>
      <color rgb="FF000000"/>
      <name val="Calibri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rgb="FF242424"/>
      <name val="Consolas"/>
      <family val="3"/>
    </font>
    <font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11"/>
      <color rgb="FF000000"/>
      <name val="Calibri"/>
      <family val="2"/>
      <charset val="1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AEAAAA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BDD7EE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8EA9DB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84B4E0"/>
        <bgColor rgb="FF000000"/>
      </patternFill>
    </fill>
    <fill>
      <patternFill patternType="solid">
        <fgColor rgb="FFC4D79B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rgb="FFE2EFDA"/>
        <bgColor rgb="FF000000"/>
      </patternFill>
    </fill>
    <fill>
      <patternFill patternType="solid">
        <fgColor rgb="FFA6C9E8"/>
        <bgColor rgb="FF000000"/>
      </patternFill>
    </fill>
    <fill>
      <patternFill patternType="solid">
        <fgColor rgb="FFB4C6E7"/>
        <bgColor rgb="FF000000"/>
      </patternFill>
    </fill>
    <fill>
      <patternFill patternType="solid">
        <fgColor rgb="FFFFFF00"/>
        <bgColor indexed="64"/>
      </patternFill>
    </fill>
  </fills>
  <borders count="1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75">
    <xf numFmtId="0" fontId="0" fillId="0" borderId="0" xfId="0"/>
    <xf numFmtId="0" fontId="2" fillId="0" borderId="0" xfId="0" applyFont="1"/>
    <xf numFmtId="0" fontId="4" fillId="0" borderId="0" xfId="0" applyFont="1"/>
    <xf numFmtId="0" fontId="7" fillId="0" borderId="0" xfId="0" applyFont="1"/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4" borderId="16" xfId="0" applyFont="1" applyFill="1" applyBorder="1"/>
    <xf numFmtId="0" fontId="7" fillId="3" borderId="16" xfId="0" applyFont="1" applyFill="1" applyBorder="1"/>
    <xf numFmtId="0" fontId="7" fillId="0" borderId="27" xfId="0" applyFont="1" applyBorder="1"/>
    <xf numFmtId="0" fontId="2" fillId="0" borderId="30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4" fillId="5" borderId="11" xfId="0" applyFont="1" applyFill="1" applyBorder="1"/>
    <xf numFmtId="0" fontId="2" fillId="5" borderId="51" xfId="0" applyFont="1" applyFill="1" applyBorder="1" applyAlignment="1">
      <alignment horizontal="center" vertical="center"/>
    </xf>
    <xf numFmtId="3" fontId="2" fillId="0" borderId="0" xfId="0" applyNumberFormat="1" applyFont="1"/>
    <xf numFmtId="0" fontId="2" fillId="0" borderId="41" xfId="0" applyFont="1" applyBorder="1"/>
    <xf numFmtId="0" fontId="2" fillId="0" borderId="0" xfId="0" applyFont="1" applyAlignment="1">
      <alignment horizontal="center"/>
    </xf>
    <xf numFmtId="0" fontId="2" fillId="0" borderId="67" xfId="0" applyFont="1" applyBorder="1"/>
    <xf numFmtId="0" fontId="2" fillId="0" borderId="38" xfId="0" applyFont="1" applyBorder="1"/>
    <xf numFmtId="0" fontId="2" fillId="0" borderId="30" xfId="0" applyFont="1" applyBorder="1"/>
    <xf numFmtId="0" fontId="2" fillId="0" borderId="47" xfId="0" applyFont="1" applyBorder="1"/>
    <xf numFmtId="0" fontId="2" fillId="0" borderId="0" xfId="0" applyFont="1" applyAlignment="1">
      <alignment wrapText="1"/>
    </xf>
    <xf numFmtId="0" fontId="4" fillId="5" borderId="18" xfId="0" applyFont="1" applyFill="1" applyBorder="1"/>
    <xf numFmtId="4" fontId="2" fillId="0" borderId="44" xfId="0" applyNumberFormat="1" applyFont="1" applyBorder="1"/>
    <xf numFmtId="165" fontId="2" fillId="0" borderId="19" xfId="0" applyNumberFormat="1" applyFont="1" applyBorder="1"/>
    <xf numFmtId="165" fontId="2" fillId="0" borderId="0" xfId="0" applyNumberFormat="1" applyFont="1" applyAlignment="1">
      <alignment wrapText="1"/>
    </xf>
    <xf numFmtId="165" fontId="2" fillId="0" borderId="0" xfId="0" applyNumberFormat="1" applyFont="1"/>
    <xf numFmtId="0" fontId="2" fillId="0" borderId="44" xfId="0" applyFont="1" applyBorder="1"/>
    <xf numFmtId="165" fontId="7" fillId="4" borderId="64" xfId="0" applyNumberFormat="1" applyFont="1" applyFill="1" applyBorder="1" applyAlignment="1">
      <alignment horizontal="center" vertical="center"/>
    </xf>
    <xf numFmtId="4" fontId="2" fillId="0" borderId="0" xfId="0" applyNumberFormat="1" applyFont="1"/>
    <xf numFmtId="0" fontId="4" fillId="0" borderId="0" xfId="0" applyFont="1" applyAlignment="1">
      <alignment horizontal="right" wrapText="1"/>
    </xf>
    <xf numFmtId="3" fontId="4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center" wrapText="1"/>
    </xf>
    <xf numFmtId="164" fontId="2" fillId="0" borderId="0" xfId="0" applyNumberFormat="1" applyFont="1"/>
    <xf numFmtId="0" fontId="4" fillId="6" borderId="16" xfId="0" applyFont="1" applyFill="1" applyBorder="1"/>
    <xf numFmtId="4" fontId="7" fillId="6" borderId="76" xfId="0" applyNumberFormat="1" applyFont="1" applyFill="1" applyBorder="1"/>
    <xf numFmtId="0" fontId="7" fillId="3" borderId="34" xfId="0" applyFont="1" applyFill="1" applyBorder="1" applyAlignment="1">
      <alignment wrapText="1"/>
    </xf>
    <xf numFmtId="0" fontId="7" fillId="3" borderId="65" xfId="0" applyFont="1" applyFill="1" applyBorder="1" applyAlignment="1">
      <alignment wrapText="1"/>
    </xf>
    <xf numFmtId="0" fontId="7" fillId="3" borderId="14" xfId="0" applyFont="1" applyFill="1" applyBorder="1" applyAlignment="1">
      <alignment wrapText="1"/>
    </xf>
    <xf numFmtId="0" fontId="7" fillId="0" borderId="22" xfId="0" applyFont="1" applyBorder="1"/>
    <xf numFmtId="0" fontId="5" fillId="0" borderId="67" xfId="0" applyFont="1" applyBorder="1"/>
    <xf numFmtId="3" fontId="5" fillId="0" borderId="44" xfId="0" applyNumberFormat="1" applyFont="1" applyBorder="1" applyAlignment="1">
      <alignment horizontal="right"/>
    </xf>
    <xf numFmtId="0" fontId="2" fillId="0" borderId="19" xfId="0" applyFont="1" applyBorder="1"/>
    <xf numFmtId="0" fontId="5" fillId="0" borderId="44" xfId="0" applyFont="1" applyBorder="1"/>
    <xf numFmtId="165" fontId="2" fillId="0" borderId="37" xfId="0" applyNumberFormat="1" applyFont="1" applyBorder="1"/>
    <xf numFmtId="165" fontId="2" fillId="0" borderId="39" xfId="0" applyNumberFormat="1" applyFont="1" applyBorder="1"/>
    <xf numFmtId="165" fontId="2" fillId="0" borderId="40" xfId="0" applyNumberFormat="1" applyFont="1" applyBorder="1"/>
    <xf numFmtId="165" fontId="2" fillId="0" borderId="41" xfId="0" applyNumberFormat="1" applyFont="1" applyBorder="1"/>
    <xf numFmtId="0" fontId="5" fillId="0" borderId="40" xfId="0" applyFont="1" applyBorder="1"/>
    <xf numFmtId="0" fontId="2" fillId="0" borderId="26" xfId="0" applyFont="1" applyBorder="1"/>
    <xf numFmtId="3" fontId="5" fillId="0" borderId="44" xfId="0" applyNumberFormat="1" applyFont="1" applyBorder="1"/>
    <xf numFmtId="0" fontId="5" fillId="0" borderId="44" xfId="0" applyFont="1" applyBorder="1" applyAlignment="1">
      <alignment horizontal="right"/>
    </xf>
    <xf numFmtId="0" fontId="7" fillId="4" borderId="1" xfId="0" applyFont="1" applyFill="1" applyBorder="1"/>
    <xf numFmtId="0" fontId="7" fillId="4" borderId="32" xfId="0" applyFont="1" applyFill="1" applyBorder="1" applyAlignment="1">
      <alignment horizontal="right"/>
    </xf>
    <xf numFmtId="165" fontId="7" fillId="4" borderId="40" xfId="0" applyNumberFormat="1" applyFont="1" applyFill="1" applyBorder="1"/>
    <xf numFmtId="0" fontId="7" fillId="4" borderId="30" xfId="0" applyFont="1" applyFill="1" applyBorder="1"/>
    <xf numFmtId="0" fontId="7" fillId="4" borderId="41" xfId="0" applyFont="1" applyFill="1" applyBorder="1"/>
    <xf numFmtId="164" fontId="5" fillId="0" borderId="50" xfId="0" applyNumberFormat="1" applyFont="1" applyBorder="1"/>
    <xf numFmtId="165" fontId="5" fillId="0" borderId="50" xfId="0" applyNumberFormat="1" applyFont="1" applyBorder="1" applyAlignment="1">
      <alignment horizontal="center"/>
    </xf>
    <xf numFmtId="0" fontId="5" fillId="0" borderId="50" xfId="0" applyFont="1" applyBorder="1"/>
    <xf numFmtId="3" fontId="2" fillId="0" borderId="19" xfId="0" applyNumberFormat="1" applyFont="1" applyBorder="1"/>
    <xf numFmtId="0" fontId="2" fillId="0" borderId="19" xfId="0" applyFont="1" applyBorder="1" applyAlignment="1">
      <alignment horizontal="right"/>
    </xf>
    <xf numFmtId="0" fontId="7" fillId="0" borderId="0" xfId="0" applyFont="1" applyAlignment="1">
      <alignment horizontal="right"/>
    </xf>
    <xf numFmtId="3" fontId="5" fillId="0" borderId="50" xfId="0" applyNumberFormat="1" applyFont="1" applyBorder="1" applyAlignment="1">
      <alignment horizontal="right"/>
    </xf>
    <xf numFmtId="3" fontId="5" fillId="0" borderId="50" xfId="0" applyNumberFormat="1" applyFont="1" applyBorder="1"/>
    <xf numFmtId="3" fontId="5" fillId="5" borderId="50" xfId="0" applyNumberFormat="1" applyFont="1" applyFill="1" applyBorder="1"/>
    <xf numFmtId="3" fontId="5" fillId="5" borderId="44" xfId="0" applyNumberFormat="1" applyFont="1" applyFill="1" applyBorder="1" applyAlignment="1">
      <alignment horizontal="right"/>
    </xf>
    <xf numFmtId="3" fontId="5" fillId="5" borderId="44" xfId="0" applyNumberFormat="1" applyFont="1" applyFill="1" applyBorder="1"/>
    <xf numFmtId="3" fontId="2" fillId="0" borderId="26" xfId="0" applyNumberFormat="1" applyFont="1" applyBorder="1"/>
    <xf numFmtId="4" fontId="2" fillId="0" borderId="19" xfId="0" applyNumberFormat="1" applyFont="1" applyBorder="1"/>
    <xf numFmtId="0" fontId="7" fillId="0" borderId="12" xfId="0" applyFont="1" applyBorder="1"/>
    <xf numFmtId="0" fontId="2" fillId="0" borderId="78" xfId="0" applyFont="1" applyBorder="1"/>
    <xf numFmtId="3" fontId="2" fillId="0" borderId="35" xfId="0" applyNumberFormat="1" applyFont="1" applyBorder="1"/>
    <xf numFmtId="0" fontId="2" fillId="0" borderId="25" xfId="0" applyFont="1" applyBorder="1"/>
    <xf numFmtId="0" fontId="5" fillId="0" borderId="78" xfId="0" applyFont="1" applyBorder="1"/>
    <xf numFmtId="165" fontId="2" fillId="0" borderId="46" xfId="0" applyNumberFormat="1" applyFont="1" applyBorder="1"/>
    <xf numFmtId="165" fontId="2" fillId="0" borderId="48" xfId="0" applyNumberFormat="1" applyFont="1" applyBorder="1"/>
    <xf numFmtId="0" fontId="7" fillId="4" borderId="9" xfId="0" applyFont="1" applyFill="1" applyBorder="1"/>
    <xf numFmtId="165" fontId="7" fillId="4" borderId="37" xfId="0" applyNumberFormat="1" applyFont="1" applyFill="1" applyBorder="1"/>
    <xf numFmtId="0" fontId="7" fillId="4" borderId="38" xfId="0" applyFont="1" applyFill="1" applyBorder="1"/>
    <xf numFmtId="0" fontId="7" fillId="4" borderId="39" xfId="0" applyFont="1" applyFill="1" applyBorder="1"/>
    <xf numFmtId="0" fontId="4" fillId="6" borderId="1" xfId="0" applyFont="1" applyFill="1" applyBorder="1"/>
    <xf numFmtId="0" fontId="4" fillId="6" borderId="79" xfId="0" applyFont="1" applyFill="1" applyBorder="1"/>
    <xf numFmtId="165" fontId="4" fillId="6" borderId="42" xfId="0" applyNumberFormat="1" applyFont="1" applyFill="1" applyBorder="1"/>
    <xf numFmtId="0" fontId="4" fillId="6" borderId="43" xfId="0" applyFont="1" applyFill="1" applyBorder="1"/>
    <xf numFmtId="165" fontId="4" fillId="6" borderId="68" xfId="0" applyNumberFormat="1" applyFont="1" applyFill="1" applyBorder="1"/>
    <xf numFmtId="0" fontId="7" fillId="6" borderId="16" xfId="0" applyFont="1" applyFill="1" applyBorder="1" applyAlignment="1">
      <alignment horizontal="center"/>
    </xf>
    <xf numFmtId="0" fontId="7" fillId="0" borderId="81" xfId="0" applyFont="1" applyBorder="1" applyAlignment="1">
      <alignment wrapText="1"/>
    </xf>
    <xf numFmtId="0" fontId="2" fillId="0" borderId="53" xfId="0" applyFont="1" applyBorder="1" applyAlignment="1">
      <alignment horizontal="center" vertical="center"/>
    </xf>
    <xf numFmtId="0" fontId="7" fillId="0" borderId="82" xfId="0" applyFont="1" applyBorder="1" applyAlignment="1">
      <alignment wrapText="1"/>
    </xf>
    <xf numFmtId="0" fontId="7" fillId="0" borderId="83" xfId="0" applyFont="1" applyBorder="1" applyAlignment="1">
      <alignment wrapText="1"/>
    </xf>
    <xf numFmtId="0" fontId="7" fillId="6" borderId="1" xfId="0" applyFont="1" applyFill="1" applyBorder="1" applyAlignment="1">
      <alignment wrapText="1"/>
    </xf>
    <xf numFmtId="0" fontId="4" fillId="6" borderId="1" xfId="0" applyFont="1" applyFill="1" applyBorder="1" applyAlignment="1">
      <alignment wrapText="1"/>
    </xf>
    <xf numFmtId="0" fontId="16" fillId="7" borderId="40" xfId="0" applyFont="1" applyFill="1" applyBorder="1" applyAlignment="1">
      <alignment horizontal="center"/>
    </xf>
    <xf numFmtId="0" fontId="16" fillId="7" borderId="50" xfId="0" applyFont="1" applyFill="1" applyBorder="1" applyAlignment="1">
      <alignment horizontal="center"/>
    </xf>
    <xf numFmtId="0" fontId="16" fillId="7" borderId="26" xfId="0" applyFont="1" applyFill="1" applyBorder="1" applyAlignment="1">
      <alignment horizontal="center"/>
    </xf>
    <xf numFmtId="0" fontId="17" fillId="0" borderId="67" xfId="0" applyFont="1" applyBorder="1"/>
    <xf numFmtId="0" fontId="17" fillId="0" borderId="44" xfId="0" applyFont="1" applyBorder="1" applyAlignment="1">
      <alignment horizontal="center" vertical="center"/>
    </xf>
    <xf numFmtId="165" fontId="17" fillId="0" borderId="44" xfId="0" applyNumberFormat="1" applyFont="1" applyBorder="1" applyAlignment="1">
      <alignment horizontal="center" vertical="center"/>
    </xf>
    <xf numFmtId="165" fontId="17" fillId="0" borderId="19" xfId="0" applyNumberFormat="1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78" xfId="0" applyFont="1" applyBorder="1"/>
    <xf numFmtId="0" fontId="17" fillId="0" borderId="35" xfId="0" applyFont="1" applyBorder="1" applyAlignment="1">
      <alignment horizontal="center" vertical="center"/>
    </xf>
    <xf numFmtId="165" fontId="17" fillId="0" borderId="35" xfId="0" applyNumberFormat="1" applyFont="1" applyBorder="1" applyAlignment="1">
      <alignment horizontal="center" vertical="center"/>
    </xf>
    <xf numFmtId="165" fontId="17" fillId="0" borderId="25" xfId="0" applyNumberFormat="1" applyFont="1" applyBorder="1" applyAlignment="1">
      <alignment horizontal="center" vertical="center"/>
    </xf>
    <xf numFmtId="0" fontId="18" fillId="0" borderId="84" xfId="0" applyFont="1" applyBorder="1"/>
    <xf numFmtId="0" fontId="17" fillId="0" borderId="85" xfId="0" applyFont="1" applyBorder="1" applyAlignment="1">
      <alignment horizontal="center" vertical="center"/>
    </xf>
    <xf numFmtId="165" fontId="18" fillId="0" borderId="85" xfId="0" applyNumberFormat="1" applyFont="1" applyBorder="1" applyAlignment="1">
      <alignment horizontal="center" vertical="center"/>
    </xf>
    <xf numFmtId="166" fontId="7" fillId="4" borderId="32" xfId="1" applyFont="1" applyFill="1" applyBorder="1" applyAlignment="1">
      <alignment horizontal="right"/>
    </xf>
    <xf numFmtId="166" fontId="4" fillId="6" borderId="79" xfId="1" applyFont="1" applyFill="1" applyBorder="1"/>
    <xf numFmtId="2" fontId="2" fillId="6" borderId="16" xfId="0" applyNumberFormat="1" applyFont="1" applyFill="1" applyBorder="1" applyAlignment="1">
      <alignment horizontal="center" vertical="center"/>
    </xf>
    <xf numFmtId="2" fontId="4" fillId="6" borderId="16" xfId="0" applyNumberFormat="1" applyFont="1" applyFill="1" applyBorder="1" applyAlignment="1">
      <alignment wrapText="1"/>
    </xf>
    <xf numFmtId="166" fontId="18" fillId="0" borderId="85" xfId="1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7" fillId="3" borderId="96" xfId="0" applyFont="1" applyFill="1" applyBorder="1" applyAlignment="1">
      <alignment horizontal="center" vertical="center" wrapText="1"/>
    </xf>
    <xf numFmtId="0" fontId="4" fillId="0" borderId="67" xfId="0" applyFont="1" applyBorder="1"/>
    <xf numFmtId="0" fontId="2" fillId="0" borderId="51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40" xfId="0" applyFont="1" applyBorder="1"/>
    <xf numFmtId="0" fontId="4" fillId="0" borderId="46" xfId="0" applyFont="1" applyBorder="1"/>
    <xf numFmtId="0" fontId="4" fillId="0" borderId="16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12" fillId="0" borderId="51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21" fillId="0" borderId="30" xfId="0" applyFont="1" applyBorder="1" applyAlignment="1">
      <alignment horizontal="center" vertical="center"/>
    </xf>
    <xf numFmtId="0" fontId="11" fillId="9" borderId="98" xfId="0" applyFont="1" applyFill="1" applyBorder="1" applyAlignment="1">
      <alignment horizontal="center" wrapText="1"/>
    </xf>
    <xf numFmtId="0" fontId="11" fillId="9" borderId="99" xfId="0" applyFont="1" applyFill="1" applyBorder="1" applyAlignment="1">
      <alignment horizontal="center" wrapText="1"/>
    </xf>
    <xf numFmtId="0" fontId="11" fillId="9" borderId="100" xfId="0" applyFont="1" applyFill="1" applyBorder="1" applyAlignment="1">
      <alignment horizontal="center" wrapText="1"/>
    </xf>
    <xf numFmtId="0" fontId="11" fillId="5" borderId="101" xfId="0" applyFont="1" applyFill="1" applyBorder="1" applyAlignment="1">
      <alignment wrapText="1"/>
    </xf>
    <xf numFmtId="0" fontId="12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/>
    </xf>
    <xf numFmtId="0" fontId="12" fillId="0" borderId="89" xfId="0" applyFont="1" applyBorder="1" applyAlignment="1">
      <alignment horizontal="center" vertical="center"/>
    </xf>
    <xf numFmtId="0" fontId="11" fillId="9" borderId="102" xfId="0" applyFont="1" applyFill="1" applyBorder="1" applyAlignment="1">
      <alignment horizontal="center" wrapText="1"/>
    </xf>
    <xf numFmtId="0" fontId="12" fillId="0" borderId="88" xfId="0" applyFont="1" applyBorder="1" applyAlignment="1">
      <alignment horizontal="center"/>
    </xf>
    <xf numFmtId="0" fontId="12" fillId="0" borderId="88" xfId="0" applyFont="1" applyBorder="1" applyAlignment="1">
      <alignment horizontal="center" vertical="center"/>
    </xf>
    <xf numFmtId="0" fontId="11" fillId="5" borderId="103" xfId="0" applyFont="1" applyFill="1" applyBorder="1" applyAlignment="1">
      <alignment wrapText="1"/>
    </xf>
    <xf numFmtId="0" fontId="12" fillId="0" borderId="90" xfId="0" applyFont="1" applyBorder="1" applyAlignment="1">
      <alignment horizontal="center"/>
    </xf>
    <xf numFmtId="0" fontId="12" fillId="0" borderId="90" xfId="0" applyFont="1" applyBorder="1" applyAlignment="1">
      <alignment horizontal="center" vertical="center"/>
    </xf>
    <xf numFmtId="0" fontId="11" fillId="8" borderId="79" xfId="0" applyFont="1" applyFill="1" applyBorder="1" applyAlignment="1">
      <alignment wrapText="1"/>
    </xf>
    <xf numFmtId="0" fontId="11" fillId="8" borderId="80" xfId="0" applyFont="1" applyFill="1" applyBorder="1" applyAlignment="1">
      <alignment horizontal="center" vertical="center"/>
    </xf>
    <xf numFmtId="0" fontId="7" fillId="3" borderId="45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62" xfId="0" applyFont="1" applyFill="1" applyBorder="1" applyAlignment="1">
      <alignment horizontal="center" vertical="center" wrapText="1"/>
    </xf>
    <xf numFmtId="0" fontId="9" fillId="3" borderId="63" xfId="0" applyFont="1" applyFill="1" applyBorder="1" applyAlignment="1">
      <alignment horizontal="center" vertical="center" wrapText="1"/>
    </xf>
    <xf numFmtId="0" fontId="9" fillId="3" borderId="36" xfId="0" applyFont="1" applyFill="1" applyBorder="1" applyAlignment="1">
      <alignment horizontal="center" vertical="center" wrapText="1"/>
    </xf>
    <xf numFmtId="0" fontId="9" fillId="3" borderId="33" xfId="0" applyFont="1" applyFill="1" applyBorder="1" applyAlignment="1">
      <alignment horizontal="center" vertical="center" wrapText="1"/>
    </xf>
    <xf numFmtId="0" fontId="20" fillId="10" borderId="110" xfId="0" applyFont="1" applyFill="1" applyBorder="1" applyAlignment="1">
      <alignment horizontal="center" vertical="center" wrapText="1"/>
    </xf>
    <xf numFmtId="164" fontId="19" fillId="0" borderId="3" xfId="0" applyNumberFormat="1" applyFont="1" applyBorder="1" applyAlignment="1">
      <alignment vertical="center" wrapText="1"/>
    </xf>
    <xf numFmtId="164" fontId="23" fillId="0" borderId="3" xfId="0" applyNumberFormat="1" applyFont="1" applyBorder="1" applyAlignment="1">
      <alignment vertical="center" wrapText="1"/>
    </xf>
    <xf numFmtId="164" fontId="19" fillId="0" borderId="94" xfId="0" applyNumberFormat="1" applyFont="1" applyBorder="1" applyAlignment="1">
      <alignment vertical="center" wrapText="1"/>
    </xf>
    <xf numFmtId="0" fontId="20" fillId="10" borderId="55" xfId="0" applyFont="1" applyFill="1" applyBorder="1" applyAlignment="1">
      <alignment horizontal="center" vertical="center" wrapText="1"/>
    </xf>
    <xf numFmtId="0" fontId="19" fillId="0" borderId="3" xfId="0" applyFont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24" fillId="12" borderId="13" xfId="0" applyFont="1" applyFill="1" applyBorder="1" applyAlignment="1">
      <alignment horizontal="center" vertical="center" wrapText="1"/>
    </xf>
    <xf numFmtId="0" fontId="20" fillId="10" borderId="18" xfId="0" applyFont="1" applyFill="1" applyBorder="1" applyAlignment="1">
      <alignment horizontal="center" vertical="center" wrapText="1"/>
    </xf>
    <xf numFmtId="0" fontId="20" fillId="10" borderId="28" xfId="0" applyFont="1" applyFill="1" applyBorder="1" applyAlignment="1">
      <alignment horizontal="center" vertical="center" wrapText="1"/>
    </xf>
    <xf numFmtId="164" fontId="19" fillId="0" borderId="4" xfId="0" applyNumberFormat="1" applyFont="1" applyBorder="1" applyAlignment="1">
      <alignment vertical="center" wrapText="1"/>
    </xf>
    <xf numFmtId="164" fontId="19" fillId="0" borderId="119" xfId="0" applyNumberFormat="1" applyFont="1" applyBorder="1" applyAlignment="1">
      <alignment vertical="center" wrapText="1"/>
    </xf>
    <xf numFmtId="164" fontId="19" fillId="0" borderId="107" xfId="0" applyNumberFormat="1" applyFont="1" applyBorder="1" applyAlignment="1">
      <alignment vertical="center" wrapText="1"/>
    </xf>
    <xf numFmtId="164" fontId="19" fillId="0" borderId="102" xfId="0" applyNumberFormat="1" applyFont="1" applyBorder="1" applyAlignment="1">
      <alignment vertical="center" wrapText="1"/>
    </xf>
    <xf numFmtId="164" fontId="19" fillId="5" borderId="104" xfId="0" applyNumberFormat="1" applyFont="1" applyFill="1" applyBorder="1" applyAlignment="1">
      <alignment vertical="center" wrapText="1"/>
    </xf>
    <xf numFmtId="0" fontId="20" fillId="10" borderId="13" xfId="0" applyFont="1" applyFill="1" applyBorder="1" applyAlignment="1">
      <alignment horizontal="center" vertical="center" wrapText="1"/>
    </xf>
    <xf numFmtId="164" fontId="19" fillId="5" borderId="102" xfId="0" applyNumberFormat="1" applyFont="1" applyFill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23" fillId="12" borderId="47" xfId="0" applyFont="1" applyFill="1" applyBorder="1" applyAlignment="1">
      <alignment horizontal="center" vertical="center" wrapText="1"/>
    </xf>
    <xf numFmtId="10" fontId="2" fillId="0" borderId="47" xfId="0" applyNumberFormat="1" applyFont="1" applyBorder="1" applyAlignment="1">
      <alignment vertical="center" wrapText="1"/>
    </xf>
    <xf numFmtId="0" fontId="5" fillId="0" borderId="30" xfId="0" applyFont="1" applyBorder="1" applyAlignment="1">
      <alignment horizontal="center" vertical="center"/>
    </xf>
    <xf numFmtId="0" fontId="4" fillId="13" borderId="3" xfId="0" applyFont="1" applyFill="1" applyBorder="1" applyAlignment="1">
      <alignment horizontal="center" vertical="top"/>
    </xf>
    <xf numFmtId="0" fontId="4" fillId="0" borderId="3" xfId="0" applyFont="1" applyBorder="1"/>
    <xf numFmtId="0" fontId="2" fillId="0" borderId="62" xfId="0" applyFont="1" applyBorder="1"/>
    <xf numFmtId="0" fontId="6" fillId="0" borderId="70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5" fillId="3" borderId="34" xfId="0" applyFont="1" applyFill="1" applyBorder="1"/>
    <xf numFmtId="0" fontId="26" fillId="0" borderId="32" xfId="0" applyFont="1" applyBorder="1" applyAlignment="1">
      <alignment horizontal="center"/>
    </xf>
    <xf numFmtId="0" fontId="26" fillId="0" borderId="36" xfId="0" applyFont="1" applyBorder="1" applyAlignment="1">
      <alignment horizontal="center"/>
    </xf>
    <xf numFmtId="0" fontId="26" fillId="0" borderId="49" xfId="0" applyFont="1" applyBorder="1" applyAlignment="1">
      <alignment horizontal="center"/>
    </xf>
    <xf numFmtId="0" fontId="26" fillId="0" borderId="17" xfId="0" applyFont="1" applyBorder="1" applyAlignment="1">
      <alignment horizontal="center"/>
    </xf>
    <xf numFmtId="9" fontId="2" fillId="0" borderId="41" xfId="0" applyNumberFormat="1" applyFont="1" applyBorder="1"/>
    <xf numFmtId="1" fontId="2" fillId="0" borderId="74" xfId="0" applyNumberFormat="1" applyFont="1" applyBorder="1" applyAlignment="1">
      <alignment wrapText="1"/>
    </xf>
    <xf numFmtId="1" fontId="2" fillId="0" borderId="30" xfId="0" applyNumberFormat="1" applyFont="1" applyBorder="1" applyAlignment="1">
      <alignment wrapText="1"/>
    </xf>
    <xf numFmtId="1" fontId="2" fillId="0" borderId="40" xfId="0" applyNumberFormat="1" applyFont="1" applyBorder="1"/>
    <xf numFmtId="167" fontId="6" fillId="0" borderId="32" xfId="0" applyNumberFormat="1" applyFont="1" applyBorder="1" applyAlignment="1">
      <alignment horizontal="center" vertical="center" wrapText="1"/>
    </xf>
    <xf numFmtId="1" fontId="4" fillId="0" borderId="33" xfId="0" applyNumberFormat="1" applyFont="1" applyBorder="1"/>
    <xf numFmtId="1" fontId="2" fillId="0" borderId="41" xfId="0" applyNumberFormat="1" applyFont="1" applyBorder="1" applyAlignment="1">
      <alignment horizontal="center" vertical="center"/>
    </xf>
    <xf numFmtId="1" fontId="26" fillId="0" borderId="33" xfId="0" applyNumberFormat="1" applyFont="1" applyBorder="1" applyAlignment="1">
      <alignment horizontal="center"/>
    </xf>
    <xf numFmtId="167" fontId="5" fillId="0" borderId="51" xfId="0" applyNumberFormat="1" applyFont="1" applyBorder="1"/>
    <xf numFmtId="167" fontId="5" fillId="0" borderId="52" xfId="0" applyNumberFormat="1" applyFont="1" applyBorder="1"/>
    <xf numFmtId="167" fontId="5" fillId="0" borderId="43" xfId="0" applyNumberFormat="1" applyFont="1" applyBorder="1"/>
    <xf numFmtId="0" fontId="27" fillId="0" borderId="0" xfId="0" applyFont="1"/>
    <xf numFmtId="9" fontId="27" fillId="0" borderId="0" xfId="2" applyFont="1"/>
    <xf numFmtId="0" fontId="27" fillId="0" borderId="25" xfId="0" applyFont="1" applyBorder="1"/>
    <xf numFmtId="9" fontId="27" fillId="0" borderId="25" xfId="2" applyFont="1" applyBorder="1"/>
    <xf numFmtId="0" fontId="28" fillId="5" borderId="22" xfId="0" applyFont="1" applyFill="1" applyBorder="1" applyAlignment="1">
      <alignment wrapText="1"/>
    </xf>
    <xf numFmtId="3" fontId="28" fillId="5" borderId="38" xfId="0" applyNumberFormat="1" applyFont="1" applyFill="1" applyBorder="1" applyAlignment="1">
      <alignment wrapText="1"/>
    </xf>
    <xf numFmtId="3" fontId="28" fillId="5" borderId="73" xfId="0" applyNumberFormat="1" applyFont="1" applyFill="1" applyBorder="1" applyAlignment="1">
      <alignment wrapText="1"/>
    </xf>
    <xf numFmtId="3" fontId="28" fillId="0" borderId="20" xfId="0" applyNumberFormat="1" applyFont="1" applyBorder="1" applyAlignment="1">
      <alignment wrapText="1"/>
    </xf>
    <xf numFmtId="0" fontId="28" fillId="5" borderId="27" xfId="0" applyFont="1" applyFill="1" applyBorder="1" applyAlignment="1">
      <alignment wrapText="1"/>
    </xf>
    <xf numFmtId="0" fontId="29" fillId="5" borderId="30" xfId="0" applyFont="1" applyFill="1" applyBorder="1" applyAlignment="1">
      <alignment wrapText="1"/>
    </xf>
    <xf numFmtId="0" fontId="29" fillId="5" borderId="45" xfId="0" applyFont="1" applyFill="1" applyBorder="1" applyAlignment="1">
      <alignment wrapText="1"/>
    </xf>
    <xf numFmtId="0" fontId="28" fillId="5" borderId="30" xfId="0" applyFont="1" applyFill="1" applyBorder="1" applyAlignment="1">
      <alignment wrapText="1"/>
    </xf>
    <xf numFmtId="0" fontId="28" fillId="5" borderId="51" xfId="0" applyFont="1" applyFill="1" applyBorder="1" applyAlignment="1">
      <alignment wrapText="1"/>
    </xf>
    <xf numFmtId="0" fontId="28" fillId="5" borderId="74" xfId="0" applyFont="1" applyFill="1" applyBorder="1" applyAlignment="1">
      <alignment wrapText="1"/>
    </xf>
    <xf numFmtId="0" fontId="28" fillId="5" borderId="24" xfId="0" applyFont="1" applyFill="1" applyBorder="1" applyAlignment="1">
      <alignment vertical="top" wrapText="1"/>
    </xf>
    <xf numFmtId="0" fontId="28" fillId="5" borderId="43" xfId="0" applyFont="1" applyFill="1" applyBorder="1" applyAlignment="1">
      <alignment wrapText="1"/>
    </xf>
    <xf numFmtId="0" fontId="28" fillId="5" borderId="49" xfId="0" applyFont="1" applyFill="1" applyBorder="1" applyAlignment="1">
      <alignment wrapText="1"/>
    </xf>
    <xf numFmtId="0" fontId="28" fillId="5" borderId="75" xfId="0" applyFont="1" applyFill="1" applyBorder="1" applyAlignment="1">
      <alignment wrapText="1"/>
    </xf>
    <xf numFmtId="0" fontId="30" fillId="8" borderId="10" xfId="0" applyFont="1" applyFill="1" applyBorder="1" applyAlignment="1">
      <alignment wrapText="1"/>
    </xf>
    <xf numFmtId="3" fontId="30" fillId="8" borderId="62" xfId="0" applyNumberFormat="1" applyFont="1" applyFill="1" applyBorder="1" applyAlignment="1">
      <alignment wrapText="1"/>
    </xf>
    <xf numFmtId="0" fontId="30" fillId="0" borderId="16" xfId="0" applyFont="1" applyBorder="1" applyAlignment="1">
      <alignment wrapText="1"/>
    </xf>
    <xf numFmtId="0" fontId="30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9" fillId="3" borderId="9" xfId="0" applyFont="1" applyFill="1" applyBorder="1" applyAlignment="1">
      <alignment horizontal="center" vertical="center" wrapText="1"/>
    </xf>
    <xf numFmtId="0" fontId="28" fillId="5" borderId="67" xfId="0" applyFont="1" applyFill="1" applyBorder="1" applyAlignment="1">
      <alignment wrapText="1"/>
    </xf>
    <xf numFmtId="164" fontId="28" fillId="5" borderId="51" xfId="0" applyNumberFormat="1" applyFont="1" applyFill="1" applyBorder="1" applyAlignment="1">
      <alignment horizontal="right" vertical="center" wrapText="1"/>
    </xf>
    <xf numFmtId="164" fontId="28" fillId="5" borderId="51" xfId="0" applyNumberFormat="1" applyFont="1" applyFill="1" applyBorder="1" applyAlignment="1">
      <alignment horizontal="right" wrapText="1"/>
    </xf>
    <xf numFmtId="164" fontId="28" fillId="5" borderId="118" xfId="0" applyNumberFormat="1" applyFont="1" applyFill="1" applyBorder="1" applyAlignment="1">
      <alignment horizontal="right" wrapText="1"/>
    </xf>
    <xf numFmtId="0" fontId="28" fillId="5" borderId="40" xfId="0" applyFont="1" applyFill="1" applyBorder="1" applyAlignment="1">
      <alignment wrapText="1"/>
    </xf>
    <xf numFmtId="164" fontId="29" fillId="5" borderId="30" xfId="0" applyNumberFormat="1" applyFont="1" applyFill="1" applyBorder="1" applyAlignment="1">
      <alignment horizontal="right" vertical="center" wrapText="1"/>
    </xf>
    <xf numFmtId="164" fontId="28" fillId="5" borderId="47" xfId="0" applyNumberFormat="1" applyFont="1" applyFill="1" applyBorder="1" applyAlignment="1">
      <alignment horizontal="right" vertical="center" wrapText="1"/>
    </xf>
    <xf numFmtId="164" fontId="28" fillId="5" borderId="30" xfId="0" applyNumberFormat="1" applyFont="1" applyFill="1" applyBorder="1" applyAlignment="1">
      <alignment horizontal="right" vertical="center" wrapText="1"/>
    </xf>
    <xf numFmtId="164" fontId="28" fillId="5" borderId="30" xfId="0" applyNumberFormat="1" applyFont="1" applyFill="1" applyBorder="1" applyAlignment="1">
      <alignment horizontal="right" wrapText="1"/>
    </xf>
    <xf numFmtId="164" fontId="28" fillId="5" borderId="74" xfId="0" applyNumberFormat="1" applyFont="1" applyFill="1" applyBorder="1" applyAlignment="1">
      <alignment horizontal="right" wrapText="1"/>
    </xf>
    <xf numFmtId="0" fontId="28" fillId="5" borderId="46" xfId="0" applyFont="1" applyFill="1" applyBorder="1" applyAlignment="1">
      <alignment vertical="top" wrapText="1"/>
    </xf>
    <xf numFmtId="164" fontId="28" fillId="5" borderId="47" xfId="0" applyNumberFormat="1" applyFont="1" applyFill="1" applyBorder="1" applyAlignment="1">
      <alignment horizontal="right" wrapText="1"/>
    </xf>
    <xf numFmtId="164" fontId="28" fillId="5" borderId="119" xfId="0" applyNumberFormat="1" applyFont="1" applyFill="1" applyBorder="1" applyAlignment="1">
      <alignment horizontal="right" wrapText="1"/>
    </xf>
    <xf numFmtId="0" fontId="30" fillId="8" borderId="9" xfId="0" applyFont="1" applyFill="1" applyBorder="1" applyAlignment="1">
      <alignment wrapText="1"/>
    </xf>
    <xf numFmtId="164" fontId="30" fillId="8" borderId="62" xfId="0" applyNumberFormat="1" applyFont="1" applyFill="1" applyBorder="1" applyAlignment="1">
      <alignment horizontal="right" vertical="center" wrapText="1"/>
    </xf>
    <xf numFmtId="0" fontId="28" fillId="0" borderId="32" xfId="0" applyFont="1" applyBorder="1" applyAlignment="1">
      <alignment wrapText="1"/>
    </xf>
    <xf numFmtId="164" fontId="28" fillId="0" borderId="36" xfId="0" applyNumberFormat="1" applyFont="1" applyBorder="1" applyAlignment="1">
      <alignment horizontal="right" wrapText="1"/>
    </xf>
    <xf numFmtId="0" fontId="28" fillId="0" borderId="67" xfId="0" applyFont="1" applyBorder="1" applyAlignment="1">
      <alignment horizontal="center" vertical="center" wrapText="1"/>
    </xf>
    <xf numFmtId="0" fontId="28" fillId="0" borderId="51" xfId="0" applyFont="1" applyBorder="1" applyAlignment="1">
      <alignment horizontal="center" vertical="center" wrapText="1"/>
    </xf>
    <xf numFmtId="0" fontId="29" fillId="0" borderId="40" xfId="0" applyFont="1" applyBorder="1" applyAlignment="1">
      <alignment horizontal="center" vertical="center" wrapText="1"/>
    </xf>
    <xf numFmtId="0" fontId="29" fillId="0" borderId="47" xfId="0" applyFont="1" applyBorder="1" applyAlignment="1">
      <alignment horizontal="center" vertical="center" wrapText="1"/>
    </xf>
    <xf numFmtId="0" fontId="30" fillId="8" borderId="1" xfId="0" applyFont="1" applyFill="1" applyBorder="1" applyAlignment="1">
      <alignment wrapText="1"/>
    </xf>
    <xf numFmtId="0" fontId="30" fillId="8" borderId="36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right" wrapText="1"/>
    </xf>
    <xf numFmtId="0" fontId="9" fillId="3" borderId="11" xfId="0" applyFont="1" applyFill="1" applyBorder="1" applyAlignment="1">
      <alignment horizontal="center" vertical="center" wrapText="1"/>
    </xf>
    <xf numFmtId="0" fontId="30" fillId="0" borderId="32" xfId="0" applyFont="1" applyBorder="1" applyAlignment="1">
      <alignment wrapText="1"/>
    </xf>
    <xf numFmtId="3" fontId="2" fillId="0" borderId="30" xfId="0" applyNumberFormat="1" applyFont="1" applyBorder="1"/>
    <xf numFmtId="0" fontId="31" fillId="0" borderId="0" xfId="0" applyFont="1"/>
    <xf numFmtId="1" fontId="27" fillId="0" borderId="14" xfId="0" applyNumberFormat="1" applyFont="1" applyBorder="1"/>
    <xf numFmtId="1" fontId="27" fillId="0" borderId="25" xfId="0" applyNumberFormat="1" applyFont="1" applyBorder="1"/>
    <xf numFmtId="1" fontId="2" fillId="0" borderId="68" xfId="0" applyNumberFormat="1" applyFont="1" applyBorder="1"/>
    <xf numFmtId="164" fontId="27" fillId="0" borderId="0" xfId="0" applyNumberFormat="1" applyFont="1"/>
    <xf numFmtId="3" fontId="27" fillId="0" borderId="0" xfId="0" applyNumberFormat="1" applyFont="1"/>
    <xf numFmtId="3" fontId="30" fillId="8" borderId="63" xfId="0" applyNumberFormat="1" applyFont="1" applyFill="1" applyBorder="1" applyAlignment="1">
      <alignment wrapText="1"/>
    </xf>
    <xf numFmtId="3" fontId="28" fillId="5" borderId="43" xfId="0" applyNumberFormat="1" applyFont="1" applyFill="1" applyBorder="1" applyAlignment="1">
      <alignment wrapText="1"/>
    </xf>
    <xf numFmtId="1" fontId="28" fillId="0" borderId="51" xfId="0" applyNumberFormat="1" applyFont="1" applyBorder="1" applyAlignment="1">
      <alignment horizontal="center" vertical="center" wrapText="1"/>
    </xf>
    <xf numFmtId="1" fontId="30" fillId="8" borderId="36" xfId="0" applyNumberFormat="1" applyFont="1" applyFill="1" applyBorder="1" applyAlignment="1">
      <alignment horizontal="center" vertical="center" wrapText="1"/>
    </xf>
    <xf numFmtId="168" fontId="27" fillId="0" borderId="0" xfId="2" applyNumberFormat="1" applyFont="1"/>
    <xf numFmtId="0" fontId="20" fillId="10" borderId="135" xfId="0" applyFont="1" applyFill="1" applyBorder="1" applyAlignment="1">
      <alignment horizontal="center" vertical="center" wrapText="1"/>
    </xf>
    <xf numFmtId="164" fontId="19" fillId="0" borderId="139" xfId="0" applyNumberFormat="1" applyFont="1" applyBorder="1" applyAlignment="1">
      <alignment vertical="center" wrapText="1"/>
    </xf>
    <xf numFmtId="164" fontId="19" fillId="0" borderId="99" xfId="0" applyNumberFormat="1" applyFont="1" applyBorder="1" applyAlignment="1">
      <alignment vertical="center" wrapText="1"/>
    </xf>
    <xf numFmtId="164" fontId="19" fillId="0" borderId="140" xfId="0" applyNumberFormat="1" applyFont="1" applyBorder="1" applyAlignment="1">
      <alignment vertical="center" wrapText="1"/>
    </xf>
    <xf numFmtId="164" fontId="19" fillId="0" borderId="127" xfId="0" applyNumberFormat="1" applyFont="1" applyBorder="1" applyAlignment="1">
      <alignment vertical="center" wrapText="1"/>
    </xf>
    <xf numFmtId="164" fontId="19" fillId="0" borderId="100" xfId="0" applyNumberFormat="1" applyFont="1" applyBorder="1" applyAlignment="1">
      <alignment vertical="center" wrapText="1"/>
    </xf>
    <xf numFmtId="164" fontId="19" fillId="0" borderId="143" xfId="0" applyNumberFormat="1" applyFont="1" applyBorder="1" applyAlignment="1">
      <alignment vertical="center" wrapText="1"/>
    </xf>
    <xf numFmtId="0" fontId="24" fillId="12" borderId="144" xfId="0" applyFont="1" applyFill="1" applyBorder="1" applyAlignment="1">
      <alignment horizontal="center" vertical="center" wrapText="1"/>
    </xf>
    <xf numFmtId="0" fontId="24" fillId="12" borderId="10" xfId="0" applyFont="1" applyFill="1" applyBorder="1" applyAlignment="1">
      <alignment horizontal="center" vertical="center" wrapText="1"/>
    </xf>
    <xf numFmtId="169" fontId="5" fillId="0" borderId="67" xfId="0" applyNumberFormat="1" applyFont="1" applyBorder="1"/>
    <xf numFmtId="1" fontId="5" fillId="0" borderId="67" xfId="0" applyNumberFormat="1" applyFont="1" applyBorder="1"/>
    <xf numFmtId="2" fontId="30" fillId="8" borderId="36" xfId="0" applyNumberFormat="1" applyFont="1" applyFill="1" applyBorder="1" applyAlignment="1">
      <alignment horizontal="center" vertical="center" wrapText="1"/>
    </xf>
    <xf numFmtId="2" fontId="27" fillId="0" borderId="0" xfId="0" applyNumberFormat="1" applyFont="1" applyAlignment="1">
      <alignment horizontal="center" vertical="center"/>
    </xf>
    <xf numFmtId="2" fontId="28" fillId="0" borderId="0" xfId="0" applyNumberFormat="1" applyFont="1" applyAlignment="1">
      <alignment horizontal="center" vertical="center" wrapText="1"/>
    </xf>
    <xf numFmtId="43" fontId="5" fillId="0" borderId="44" xfId="0" applyNumberFormat="1" applyFont="1" applyBorder="1"/>
    <xf numFmtId="43" fontId="2" fillId="0" borderId="19" xfId="0" applyNumberFormat="1" applyFont="1" applyBorder="1"/>
    <xf numFmtId="43" fontId="7" fillId="4" borderId="32" xfId="0" applyNumberFormat="1" applyFont="1" applyFill="1" applyBorder="1" applyAlignment="1">
      <alignment horizontal="right"/>
    </xf>
    <xf numFmtId="43" fontId="2" fillId="0" borderId="0" xfId="0" applyNumberFormat="1" applyFont="1"/>
    <xf numFmtId="43" fontId="17" fillId="0" borderId="44" xfId="0" applyNumberFormat="1" applyFont="1" applyBorder="1" applyAlignment="1">
      <alignment horizontal="center" vertical="center"/>
    </xf>
    <xf numFmtId="43" fontId="17" fillId="0" borderId="35" xfId="0" applyNumberFormat="1" applyFont="1" applyBorder="1" applyAlignment="1">
      <alignment horizontal="center" vertical="center"/>
    </xf>
    <xf numFmtId="2" fontId="2" fillId="0" borderId="0" xfId="0" applyNumberFormat="1" applyFont="1"/>
    <xf numFmtId="43" fontId="17" fillId="0" borderId="0" xfId="0" applyNumberFormat="1" applyFont="1" applyAlignment="1">
      <alignment horizontal="center"/>
    </xf>
    <xf numFmtId="164" fontId="19" fillId="0" borderId="0" xfId="0" applyNumberFormat="1" applyFont="1" applyAlignment="1">
      <alignment vertical="center" wrapText="1"/>
    </xf>
    <xf numFmtId="0" fontId="7" fillId="3" borderId="3" xfId="0" applyFont="1" applyFill="1" applyBorder="1"/>
    <xf numFmtId="0" fontId="7" fillId="3" borderId="3" xfId="0" applyFont="1" applyFill="1" applyBorder="1" applyAlignment="1">
      <alignment horizontal="center" vertical="center" wrapText="1"/>
    </xf>
    <xf numFmtId="0" fontId="4" fillId="5" borderId="3" xfId="0" applyFont="1" applyFill="1" applyBorder="1"/>
    <xf numFmtId="4" fontId="2" fillId="0" borderId="3" xfId="0" applyNumberFormat="1" applyFont="1" applyBorder="1"/>
    <xf numFmtId="165" fontId="2" fillId="0" borderId="3" xfId="0" applyNumberFormat="1" applyFont="1" applyBorder="1"/>
    <xf numFmtId="0" fontId="7" fillId="4" borderId="3" xfId="0" applyFont="1" applyFill="1" applyBorder="1"/>
    <xf numFmtId="165" fontId="7" fillId="4" borderId="3" xfId="0" applyNumberFormat="1" applyFont="1" applyFill="1" applyBorder="1" applyAlignment="1">
      <alignment horizontal="center" vertical="center"/>
    </xf>
    <xf numFmtId="43" fontId="2" fillId="0" borderId="3" xfId="0" applyNumberFormat="1" applyFont="1" applyBorder="1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wrapText="1"/>
    </xf>
    <xf numFmtId="0" fontId="7" fillId="3" borderId="11" xfId="0" applyFont="1" applyFill="1" applyBorder="1" applyAlignment="1">
      <alignment wrapText="1"/>
    </xf>
    <xf numFmtId="0" fontId="7" fillId="3" borderId="71" xfId="0" applyFont="1" applyFill="1" applyBorder="1" applyAlignment="1">
      <alignment horizontal="center" vertical="center" wrapText="1"/>
    </xf>
    <xf numFmtId="0" fontId="7" fillId="3" borderId="77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66" xfId="0" applyFont="1" applyFill="1" applyBorder="1" applyAlignment="1">
      <alignment horizontal="center" wrapText="1"/>
    </xf>
    <xf numFmtId="0" fontId="7" fillId="3" borderId="34" xfId="0" applyFont="1" applyFill="1" applyBorder="1" applyAlignment="1">
      <alignment horizontal="center" wrapText="1"/>
    </xf>
    <xf numFmtId="0" fontId="7" fillId="3" borderId="62" xfId="0" applyFont="1" applyFill="1" applyBorder="1" applyAlignment="1">
      <alignment horizontal="center" wrapText="1"/>
    </xf>
    <xf numFmtId="0" fontId="7" fillId="3" borderId="49" xfId="0" applyFont="1" applyFill="1" applyBorder="1" applyAlignment="1">
      <alignment horizontal="center" wrapText="1"/>
    </xf>
    <xf numFmtId="0" fontId="7" fillId="3" borderId="63" xfId="0" applyFont="1" applyFill="1" applyBorder="1" applyAlignment="1">
      <alignment horizontal="center" wrapText="1"/>
    </xf>
    <xf numFmtId="0" fontId="7" fillId="3" borderId="17" xfId="0" applyFont="1" applyFill="1" applyBorder="1" applyAlignment="1">
      <alignment horizontal="center" wrapText="1"/>
    </xf>
    <xf numFmtId="0" fontId="15" fillId="2" borderId="71" xfId="0" applyFont="1" applyFill="1" applyBorder="1" applyAlignment="1">
      <alignment horizontal="center" vertical="center" wrapText="1"/>
    </xf>
    <xf numFmtId="0" fontId="15" fillId="2" borderId="77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wrapText="1"/>
    </xf>
    <xf numFmtId="0" fontId="7" fillId="6" borderId="81" xfId="0" applyFont="1" applyFill="1" applyBorder="1" applyAlignment="1">
      <alignment horizontal="center" wrapText="1"/>
    </xf>
    <xf numFmtId="0" fontId="4" fillId="6" borderId="86" xfId="0" applyFont="1" applyFill="1" applyBorder="1" applyAlignment="1">
      <alignment horizontal="center"/>
    </xf>
    <xf numFmtId="0" fontId="4" fillId="6" borderId="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2" fillId="8" borderId="106" xfId="0" applyFont="1" applyFill="1" applyBorder="1" applyAlignment="1">
      <alignment horizontal="center" wrapText="1"/>
    </xf>
    <xf numFmtId="0" fontId="22" fillId="8" borderId="69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6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64" xfId="0" applyFont="1" applyBorder="1" applyAlignment="1">
      <alignment horizontal="center" vertical="center"/>
    </xf>
    <xf numFmtId="0" fontId="7" fillId="3" borderId="107" xfId="0" applyFont="1" applyFill="1" applyBorder="1" applyAlignment="1">
      <alignment horizontal="center" vertical="center"/>
    </xf>
    <xf numFmtId="0" fontId="7" fillId="3" borderId="97" xfId="0" applyFont="1" applyFill="1" applyBorder="1" applyAlignment="1">
      <alignment horizontal="center" vertical="center"/>
    </xf>
    <xf numFmtId="0" fontId="22" fillId="8" borderId="9" xfId="0" applyFont="1" applyFill="1" applyBorder="1" applyAlignment="1">
      <alignment horizontal="center" wrapText="1"/>
    </xf>
    <xf numFmtId="0" fontId="22" fillId="8" borderId="8" xfId="0" applyFont="1" applyFill="1" applyBorder="1" applyAlignment="1">
      <alignment horizontal="center" wrapText="1"/>
    </xf>
    <xf numFmtId="0" fontId="2" fillId="0" borderId="0" xfId="0" applyFont="1"/>
    <xf numFmtId="0" fontId="7" fillId="3" borderId="35" xfId="0" applyFont="1" applyFill="1" applyBorder="1" applyAlignment="1">
      <alignment horizontal="center" vertical="center" wrapText="1"/>
    </xf>
    <xf numFmtId="0" fontId="7" fillId="3" borderId="109" xfId="0" applyFont="1" applyFill="1" applyBorder="1" applyAlignment="1">
      <alignment horizontal="center" vertical="center" wrapText="1"/>
    </xf>
    <xf numFmtId="0" fontId="2" fillId="0" borderId="108" xfId="0" applyFont="1" applyBorder="1"/>
    <xf numFmtId="0" fontId="13" fillId="2" borderId="23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2" fillId="0" borderId="11" xfId="0" applyFont="1" applyBorder="1"/>
    <xf numFmtId="0" fontId="2" fillId="0" borderId="27" xfId="0" applyFont="1" applyBorder="1" applyAlignment="1">
      <alignment horizontal="center"/>
    </xf>
    <xf numFmtId="0" fontId="2" fillId="0" borderId="50" xfId="0" applyFont="1" applyBorder="1" applyAlignment="1">
      <alignment horizontal="center"/>
    </xf>
    <xf numFmtId="0" fontId="2" fillId="0" borderId="120" xfId="0" applyFont="1" applyBorder="1" applyAlignment="1">
      <alignment horizontal="center"/>
    </xf>
    <xf numFmtId="0" fontId="2" fillId="0" borderId="133" xfId="0" applyFont="1" applyBorder="1" applyAlignment="1">
      <alignment horizontal="center"/>
    </xf>
    <xf numFmtId="0" fontId="2" fillId="0" borderId="71" xfId="0" applyFont="1" applyBorder="1" applyAlignment="1">
      <alignment horizontal="center"/>
    </xf>
    <xf numFmtId="0" fontId="2" fillId="0" borderId="93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2" fillId="14" borderId="0" xfId="0" applyFont="1" applyFill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23" xfId="0" applyFont="1" applyBorder="1"/>
    <xf numFmtId="0" fontId="2" fillId="0" borderId="8" xfId="0" applyFont="1" applyBorder="1"/>
    <xf numFmtId="0" fontId="2" fillId="0" borderId="72" xfId="0" applyFont="1" applyBorder="1"/>
    <xf numFmtId="1" fontId="2" fillId="0" borderId="63" xfId="0" applyNumberFormat="1" applyFont="1" applyBorder="1" applyAlignment="1">
      <alignment horizontal="center" vertical="center"/>
    </xf>
    <xf numFmtId="1" fontId="2" fillId="0" borderId="52" xfId="0" applyNumberFormat="1" applyFont="1" applyBorder="1" applyAlignment="1">
      <alignment horizontal="center" vertical="center"/>
    </xf>
    <xf numFmtId="0" fontId="26" fillId="3" borderId="1" xfId="0" applyFont="1" applyFill="1" applyBorder="1" applyAlignment="1">
      <alignment horizontal="center"/>
    </xf>
    <xf numFmtId="0" fontId="26" fillId="3" borderId="2" xfId="0" applyFont="1" applyFill="1" applyBorder="1" applyAlignment="1">
      <alignment horizontal="center"/>
    </xf>
    <xf numFmtId="0" fontId="26" fillId="3" borderId="64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25" fillId="6" borderId="89" xfId="0" applyFont="1" applyFill="1" applyBorder="1" applyAlignment="1">
      <alignment horizontal="center" vertical="center" wrapText="1"/>
    </xf>
    <xf numFmtId="0" fontId="25" fillId="6" borderId="88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/>
    </xf>
    <xf numFmtId="0" fontId="4" fillId="6" borderId="5" xfId="0" applyFont="1" applyFill="1" applyBorder="1" applyAlignment="1">
      <alignment horizontal="center"/>
    </xf>
    <xf numFmtId="0" fontId="4" fillId="6" borderId="6" xfId="0" applyFont="1" applyFill="1" applyBorder="1" applyAlignment="1">
      <alignment horizontal="center"/>
    </xf>
    <xf numFmtId="0" fontId="2" fillId="0" borderId="63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2" fillId="0" borderId="7" xfId="0" applyFont="1" applyBorder="1"/>
    <xf numFmtId="0" fontId="14" fillId="8" borderId="1" xfId="0" applyFont="1" applyFill="1" applyBorder="1" applyAlignment="1">
      <alignment horizontal="center"/>
    </xf>
    <xf numFmtId="0" fontId="14" fillId="8" borderId="2" xfId="0" applyFont="1" applyFill="1" applyBorder="1" applyAlignment="1">
      <alignment horizontal="center"/>
    </xf>
    <xf numFmtId="0" fontId="14" fillId="8" borderId="64" xfId="0" applyFont="1" applyFill="1" applyBorder="1" applyAlignment="1">
      <alignment horizontal="center"/>
    </xf>
    <xf numFmtId="0" fontId="23" fillId="12" borderId="148" xfId="0" applyFont="1" applyFill="1" applyBorder="1" applyAlignment="1">
      <alignment horizontal="center" vertical="center" wrapText="1"/>
    </xf>
    <xf numFmtId="0" fontId="23" fillId="12" borderId="147" xfId="0" applyFont="1" applyFill="1" applyBorder="1" applyAlignment="1">
      <alignment horizontal="center" vertical="center" wrapText="1"/>
    </xf>
    <xf numFmtId="164" fontId="23" fillId="12" borderId="106" xfId="0" applyNumberFormat="1" applyFont="1" applyFill="1" applyBorder="1" applyAlignment="1">
      <alignment horizontal="center" vertical="center" wrapText="1"/>
    </xf>
    <xf numFmtId="164" fontId="23" fillId="12" borderId="61" xfId="0" applyNumberFormat="1" applyFont="1" applyFill="1" applyBorder="1" applyAlignment="1">
      <alignment horizontal="center" vertical="center" wrapText="1"/>
    </xf>
    <xf numFmtId="164" fontId="23" fillId="12" borderId="59" xfId="0" applyNumberFormat="1" applyFont="1" applyFill="1" applyBorder="1" applyAlignment="1">
      <alignment horizontal="center" vertical="center" wrapText="1"/>
    </xf>
    <xf numFmtId="0" fontId="19" fillId="0" borderId="56" xfId="0" applyFont="1" applyBorder="1" applyAlignment="1">
      <alignment horizontal="center" vertical="center" wrapText="1"/>
    </xf>
    <xf numFmtId="0" fontId="19" fillId="0" borderId="137" xfId="0" applyFont="1" applyBorder="1" applyAlignment="1">
      <alignment horizontal="center" vertical="center" wrapText="1"/>
    </xf>
    <xf numFmtId="0" fontId="19" fillId="0" borderId="108" xfId="0" applyFont="1" applyBorder="1" applyAlignment="1">
      <alignment horizontal="center" vertical="center" wrapText="1"/>
    </xf>
    <xf numFmtId="0" fontId="19" fillId="0" borderId="115" xfId="0" applyFont="1" applyBorder="1" applyAlignment="1">
      <alignment horizontal="center" vertical="center" wrapText="1"/>
    </xf>
    <xf numFmtId="0" fontId="19" fillId="0" borderId="130" xfId="0" applyFont="1" applyBorder="1" applyAlignment="1">
      <alignment horizontal="center" vertical="center" wrapText="1"/>
    </xf>
    <xf numFmtId="0" fontId="19" fillId="0" borderId="76" xfId="0" applyFont="1" applyBorder="1" applyAlignment="1">
      <alignment horizontal="center" vertical="center" wrapText="1"/>
    </xf>
    <xf numFmtId="0" fontId="23" fillId="11" borderId="138" xfId="0" applyFont="1" applyFill="1" applyBorder="1" applyAlignment="1">
      <alignment horizontal="center" vertical="center" wrapText="1"/>
    </xf>
    <xf numFmtId="0" fontId="23" fillId="11" borderId="112" xfId="0" applyFont="1" applyFill="1" applyBorder="1" applyAlignment="1">
      <alignment horizontal="center" vertical="center" wrapText="1"/>
    </xf>
    <xf numFmtId="0" fontId="23" fillId="11" borderId="122" xfId="0" applyFont="1" applyFill="1" applyBorder="1" applyAlignment="1">
      <alignment horizontal="center" vertical="center" wrapText="1"/>
    </xf>
    <xf numFmtId="0" fontId="19" fillId="0" borderId="142" xfId="0" applyFont="1" applyBorder="1" applyAlignment="1">
      <alignment horizontal="center" vertical="center" wrapText="1"/>
    </xf>
    <xf numFmtId="0" fontId="19" fillId="0" borderId="95" xfId="0" applyFont="1" applyBorder="1" applyAlignment="1">
      <alignment horizontal="center" vertical="center" wrapText="1"/>
    </xf>
    <xf numFmtId="0" fontId="19" fillId="0" borderId="131" xfId="0" applyFont="1" applyBorder="1" applyAlignment="1">
      <alignment horizontal="center" vertical="center" wrapText="1"/>
    </xf>
    <xf numFmtId="0" fontId="19" fillId="11" borderId="137" xfId="0" applyFont="1" applyFill="1" applyBorder="1" applyAlignment="1">
      <alignment horizontal="center" vertical="center" wrapText="1"/>
    </xf>
    <xf numFmtId="0" fontId="19" fillId="11" borderId="115" xfId="0" applyFont="1" applyFill="1" applyBorder="1" applyAlignment="1">
      <alignment horizontal="center" vertical="center" wrapText="1"/>
    </xf>
    <xf numFmtId="0" fontId="19" fillId="11" borderId="76" xfId="0" applyFont="1" applyFill="1" applyBorder="1" applyAlignment="1">
      <alignment horizontal="center" vertical="center" wrapText="1"/>
    </xf>
    <xf numFmtId="0" fontId="19" fillId="0" borderId="138" xfId="0" applyFont="1" applyBorder="1" applyAlignment="1">
      <alignment horizontal="center" vertical="center" wrapText="1"/>
    </xf>
    <xf numFmtId="0" fontId="19" fillId="0" borderId="141" xfId="0" applyFont="1" applyBorder="1" applyAlignment="1">
      <alignment horizontal="center" vertical="center" wrapText="1"/>
    </xf>
    <xf numFmtId="0" fontId="19" fillId="0" borderId="112" xfId="0" applyFont="1" applyBorder="1" applyAlignment="1">
      <alignment horizontal="center" vertical="center" wrapText="1"/>
    </xf>
    <xf numFmtId="0" fontId="19" fillId="0" borderId="105" xfId="0" applyFont="1" applyBorder="1" applyAlignment="1">
      <alignment horizontal="center" vertical="center" wrapText="1"/>
    </xf>
    <xf numFmtId="0" fontId="19" fillId="0" borderId="122" xfId="0" applyFont="1" applyBorder="1" applyAlignment="1">
      <alignment horizontal="center" vertical="center" wrapText="1"/>
    </xf>
    <xf numFmtId="0" fontId="19" fillId="0" borderId="129" xfId="0" applyFont="1" applyBorder="1" applyAlignment="1">
      <alignment horizontal="center" vertical="center" wrapText="1"/>
    </xf>
    <xf numFmtId="0" fontId="19" fillId="11" borderId="56" xfId="0" applyFont="1" applyFill="1" applyBorder="1" applyAlignment="1">
      <alignment horizontal="center" vertical="center" wrapText="1"/>
    </xf>
    <xf numFmtId="0" fontId="19" fillId="11" borderId="108" xfId="0" applyFont="1" applyFill="1" applyBorder="1" applyAlignment="1">
      <alignment horizontal="center" vertical="center" wrapText="1"/>
    </xf>
    <xf numFmtId="0" fontId="19" fillId="11" borderId="130" xfId="0" applyFont="1" applyFill="1" applyBorder="1" applyAlignment="1">
      <alignment horizontal="center" vertical="center" wrapText="1"/>
    </xf>
    <xf numFmtId="0" fontId="23" fillId="3" borderId="29" xfId="0" applyFont="1" applyFill="1" applyBorder="1" applyAlignment="1">
      <alignment horizontal="center" vertical="center" wrapText="1"/>
    </xf>
    <xf numFmtId="0" fontId="23" fillId="3" borderId="60" xfId="0" applyFont="1" applyFill="1" applyBorder="1" applyAlignment="1">
      <alignment horizontal="center" vertical="center" wrapText="1"/>
    </xf>
    <xf numFmtId="0" fontId="23" fillId="3" borderId="57" xfId="0" applyFont="1" applyFill="1" applyBorder="1" applyAlignment="1">
      <alignment horizontal="center" vertical="center" wrapText="1"/>
    </xf>
    <xf numFmtId="0" fontId="23" fillId="3" borderId="134" xfId="0" applyFont="1" applyFill="1" applyBorder="1" applyAlignment="1">
      <alignment horizontal="center" vertical="center" wrapText="1"/>
    </xf>
    <xf numFmtId="0" fontId="23" fillId="3" borderId="11" xfId="0" applyFont="1" applyFill="1" applyBorder="1" applyAlignment="1">
      <alignment horizontal="center" vertical="center" wrapText="1"/>
    </xf>
    <xf numFmtId="0" fontId="23" fillId="3" borderId="58" xfId="0" applyFont="1" applyFill="1" applyBorder="1" applyAlignment="1">
      <alignment horizontal="center" vertical="center" wrapText="1"/>
    </xf>
    <xf numFmtId="0" fontId="19" fillId="0" borderId="136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11" borderId="138" xfId="0" applyFont="1" applyFill="1" applyBorder="1" applyAlignment="1">
      <alignment horizontal="center" vertical="center" wrapText="1"/>
    </xf>
    <xf numFmtId="0" fontId="19" fillId="11" borderId="112" xfId="0" applyFont="1" applyFill="1" applyBorder="1" applyAlignment="1">
      <alignment horizontal="center" vertical="center" wrapText="1"/>
    </xf>
    <xf numFmtId="0" fontId="19" fillId="11" borderId="122" xfId="0" applyFont="1" applyFill="1" applyBorder="1" applyAlignment="1">
      <alignment horizontal="center" vertical="center" wrapText="1"/>
    </xf>
    <xf numFmtId="0" fontId="19" fillId="0" borderId="116" xfId="0" applyFont="1" applyBorder="1" applyAlignment="1">
      <alignment horizontal="center" vertical="center" wrapText="1"/>
    </xf>
    <xf numFmtId="0" fontId="19" fillId="0" borderId="117" xfId="0" applyFont="1" applyBorder="1" applyAlignment="1">
      <alignment horizontal="center" vertical="center" wrapText="1"/>
    </xf>
    <xf numFmtId="0" fontId="19" fillId="11" borderId="127" xfId="0" applyFont="1" applyFill="1" applyBorder="1" applyAlignment="1">
      <alignment horizontal="center" vertical="center" wrapText="1"/>
    </xf>
    <xf numFmtId="0" fontId="19" fillId="11" borderId="90" xfId="0" applyFont="1" applyFill="1" applyBorder="1" applyAlignment="1">
      <alignment horizontal="center" vertical="center" wrapText="1"/>
    </xf>
    <xf numFmtId="0" fontId="19" fillId="11" borderId="88" xfId="0" applyFont="1" applyFill="1" applyBorder="1" applyAlignment="1">
      <alignment horizontal="center" vertical="center" wrapText="1"/>
    </xf>
    <xf numFmtId="164" fontId="23" fillId="12" borderId="23" xfId="0" applyNumberFormat="1" applyFont="1" applyFill="1" applyBorder="1" applyAlignment="1">
      <alignment horizontal="center" vertical="center" wrapText="1"/>
    </xf>
    <xf numFmtId="164" fontId="23" fillId="12" borderId="25" xfId="0" applyNumberFormat="1" applyFont="1" applyFill="1" applyBorder="1" applyAlignment="1">
      <alignment horizontal="center" vertical="center" wrapText="1"/>
    </xf>
    <xf numFmtId="0" fontId="23" fillId="12" borderId="9" xfId="0" applyFont="1" applyFill="1" applyBorder="1" applyAlignment="1">
      <alignment horizontal="center" vertical="center" wrapText="1"/>
    </xf>
    <xf numFmtId="0" fontId="23" fillId="12" borderId="128" xfId="0" applyFont="1" applyFill="1" applyBorder="1" applyAlignment="1">
      <alignment horizontal="center" vertical="center" wrapText="1"/>
    </xf>
    <xf numFmtId="0" fontId="23" fillId="3" borderId="10" xfId="0" applyFont="1" applyFill="1" applyBorder="1" applyAlignment="1">
      <alignment horizontal="center" vertical="center" wrapText="1"/>
    </xf>
    <xf numFmtId="0" fontId="23" fillId="12" borderId="106" xfId="0" applyFont="1" applyFill="1" applyBorder="1" applyAlignment="1">
      <alignment horizontal="center" vertical="center" wrapText="1"/>
    </xf>
    <xf numFmtId="0" fontId="23" fillId="12" borderId="61" xfId="0" applyFont="1" applyFill="1" applyBorder="1" applyAlignment="1">
      <alignment horizontal="center" vertical="center" wrapText="1"/>
    </xf>
    <xf numFmtId="0" fontId="23" fillId="12" borderId="145" xfId="0" applyFont="1" applyFill="1" applyBorder="1" applyAlignment="1">
      <alignment horizontal="center" vertical="center" wrapText="1"/>
    </xf>
    <xf numFmtId="0" fontId="23" fillId="12" borderId="146" xfId="0" applyFont="1" applyFill="1" applyBorder="1" applyAlignment="1">
      <alignment horizontal="center" vertical="center" wrapText="1"/>
    </xf>
    <xf numFmtId="0" fontId="19" fillId="0" borderId="132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3" fillId="12" borderId="144" xfId="0" applyFont="1" applyFill="1" applyBorder="1" applyAlignment="1">
      <alignment horizontal="center" vertical="center" wrapText="1"/>
    </xf>
    <xf numFmtId="0" fontId="23" fillId="12" borderId="8" xfId="0" applyFont="1" applyFill="1" applyBorder="1" applyAlignment="1">
      <alignment horizontal="center" vertical="center" wrapText="1"/>
    </xf>
    <xf numFmtId="0" fontId="23" fillId="12" borderId="31" xfId="0" applyFont="1" applyFill="1" applyBorder="1" applyAlignment="1">
      <alignment horizontal="center" vertical="center" wrapText="1"/>
    </xf>
    <xf numFmtId="0" fontId="23" fillId="0" borderId="111" xfId="0" applyFont="1" applyBorder="1" applyAlignment="1">
      <alignment horizontal="center" vertical="center" wrapText="1"/>
    </xf>
    <xf numFmtId="0" fontId="23" fillId="0" borderId="121" xfId="0" applyFont="1" applyBorder="1" applyAlignment="1">
      <alignment horizontal="center" vertical="center" wrapText="1"/>
    </xf>
    <xf numFmtId="0" fontId="23" fillId="0" borderId="112" xfId="0" applyFont="1" applyBorder="1" applyAlignment="1">
      <alignment horizontal="center" vertical="center" wrapText="1"/>
    </xf>
    <xf numFmtId="0" fontId="23" fillId="0" borderId="115" xfId="0" applyFont="1" applyBorder="1" applyAlignment="1">
      <alignment horizontal="center" vertical="center" wrapText="1"/>
    </xf>
    <xf numFmtId="0" fontId="23" fillId="0" borderId="122" xfId="0" applyFont="1" applyBorder="1" applyAlignment="1">
      <alignment horizontal="center" vertical="center" wrapText="1"/>
    </xf>
    <xf numFmtId="0" fontId="23" fillId="0" borderId="76" xfId="0" applyFont="1" applyBorder="1" applyAlignment="1">
      <alignment horizontal="center" vertical="center" wrapText="1"/>
    </xf>
    <xf numFmtId="0" fontId="23" fillId="11" borderId="123" xfId="0" applyFont="1" applyFill="1" applyBorder="1" applyAlignment="1">
      <alignment horizontal="center" vertical="center" wrapText="1"/>
    </xf>
    <xf numFmtId="0" fontId="23" fillId="11" borderId="90" xfId="0" applyFont="1" applyFill="1" applyBorder="1" applyAlignment="1">
      <alignment horizontal="center" vertical="center" wrapText="1"/>
    </xf>
    <xf numFmtId="0" fontId="23" fillId="11" borderId="124" xfId="0" applyFont="1" applyFill="1" applyBorder="1" applyAlignment="1">
      <alignment horizontal="center" vertical="center" wrapText="1"/>
    </xf>
    <xf numFmtId="0" fontId="19" fillId="0" borderId="113" xfId="0" applyFont="1" applyBorder="1" applyAlignment="1">
      <alignment horizontal="center" vertical="center" wrapText="1"/>
    </xf>
    <xf numFmtId="0" fontId="19" fillId="0" borderId="92" xfId="0" applyFont="1" applyBorder="1" applyAlignment="1">
      <alignment horizontal="center" vertical="center" wrapText="1"/>
    </xf>
    <xf numFmtId="0" fontId="19" fillId="0" borderId="125" xfId="0" applyFont="1" applyBorder="1" applyAlignment="1">
      <alignment horizontal="center" vertical="center" wrapText="1"/>
    </xf>
    <xf numFmtId="0" fontId="23" fillId="12" borderId="23" xfId="0" applyFont="1" applyFill="1" applyBorder="1" applyAlignment="1">
      <alignment horizontal="center" vertical="center" wrapText="1"/>
    </xf>
    <xf numFmtId="0" fontId="23" fillId="12" borderId="25" xfId="0" applyFont="1" applyFill="1" applyBorder="1" applyAlignment="1">
      <alignment horizontal="center" vertical="center" wrapText="1"/>
    </xf>
    <xf numFmtId="0" fontId="23" fillId="11" borderId="127" xfId="0" applyFont="1" applyFill="1" applyBorder="1" applyAlignment="1">
      <alignment horizontal="center" vertical="center" wrapText="1"/>
    </xf>
    <xf numFmtId="0" fontId="23" fillId="11" borderId="87" xfId="0" applyFont="1" applyFill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23" fillId="11" borderId="89" xfId="0" applyFont="1" applyFill="1" applyBorder="1" applyAlignment="1">
      <alignment horizontal="center" vertical="center" wrapText="1"/>
    </xf>
    <xf numFmtId="0" fontId="23" fillId="11" borderId="88" xfId="0" applyFont="1" applyFill="1" applyBorder="1" applyAlignment="1">
      <alignment horizontal="center" vertical="center" wrapText="1"/>
    </xf>
    <xf numFmtId="164" fontId="23" fillId="12" borderId="81" xfId="0" applyNumberFormat="1" applyFont="1" applyFill="1" applyBorder="1" applyAlignment="1">
      <alignment horizontal="center" vertical="center" wrapText="1"/>
    </xf>
    <xf numFmtId="164" fontId="23" fillId="12" borderId="54" xfId="0" applyNumberFormat="1" applyFont="1" applyFill="1" applyBorder="1" applyAlignment="1">
      <alignment horizontal="center" vertical="center" wrapText="1"/>
    </xf>
    <xf numFmtId="0" fontId="23" fillId="12" borderId="114" xfId="0" applyFont="1" applyFill="1" applyBorder="1" applyAlignment="1">
      <alignment horizontal="center" vertical="center" wrapText="1"/>
    </xf>
    <xf numFmtId="0" fontId="23" fillId="12" borderId="15" xfId="0" applyFont="1" applyFill="1" applyBorder="1" applyAlignment="1">
      <alignment horizontal="center" vertical="center" wrapText="1"/>
    </xf>
    <xf numFmtId="0" fontId="23" fillId="12" borderId="1" xfId="0" applyFont="1" applyFill="1" applyBorder="1" applyAlignment="1">
      <alignment horizontal="center" vertical="center" wrapText="1"/>
    </xf>
    <xf numFmtId="165" fontId="23" fillId="12" borderId="81" xfId="0" applyNumberFormat="1" applyFont="1" applyFill="1" applyBorder="1" applyAlignment="1">
      <alignment horizontal="center" vertical="center" wrapText="1"/>
    </xf>
    <xf numFmtId="165" fontId="23" fillId="12" borderId="54" xfId="0" applyNumberFormat="1" applyFont="1" applyFill="1" applyBorder="1" applyAlignment="1">
      <alignment horizontal="center" vertical="center" wrapText="1"/>
    </xf>
    <xf numFmtId="0" fontId="23" fillId="12" borderId="126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23" fillId="3" borderId="13" xfId="0" applyFont="1" applyFill="1" applyBorder="1" applyAlignment="1">
      <alignment horizontal="center" vertical="center" wrapText="1"/>
    </xf>
    <xf numFmtId="2" fontId="23" fillId="11" borderId="89" xfId="0" applyNumberFormat="1" applyFont="1" applyFill="1" applyBorder="1" applyAlignment="1">
      <alignment horizontal="center" vertical="center" wrapText="1"/>
    </xf>
    <xf numFmtId="2" fontId="23" fillId="11" borderId="90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9" fillId="3" borderId="64" xfId="0" applyFont="1" applyFill="1" applyBorder="1" applyAlignment="1">
      <alignment horizontal="center" vertical="center" wrapText="1"/>
    </xf>
    <xf numFmtId="0" fontId="2" fillId="0" borderId="74" xfId="0" applyFont="1" applyBorder="1" applyAlignment="1">
      <alignment horizontal="center"/>
    </xf>
    <xf numFmtId="0" fontId="6" fillId="3" borderId="74" xfId="0" applyFont="1" applyFill="1" applyBorder="1" applyAlignment="1">
      <alignment horizontal="center" vertical="center" wrapText="1"/>
    </xf>
    <xf numFmtId="0" fontId="6" fillId="3" borderId="91" xfId="0" applyFont="1" applyFill="1" applyBorder="1" applyAlignment="1">
      <alignment horizontal="center" vertical="center" wrapText="1"/>
    </xf>
    <xf numFmtId="0" fontId="6" fillId="3" borderId="50" xfId="0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/>
    </xf>
    <xf numFmtId="0" fontId="4" fillId="0" borderId="91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colors>
    <mruColors>
      <color rgb="FFF2BD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9177D-2FFB-45C2-B323-0BE6AD369569}">
  <dimension ref="A1:P97"/>
  <sheetViews>
    <sheetView tabSelected="1" topLeftCell="A24" workbookViewId="0">
      <selection activeCell="A42" sqref="A42"/>
    </sheetView>
  </sheetViews>
  <sheetFormatPr baseColWidth="10" defaultColWidth="11.42578125" defaultRowHeight="15" x14ac:dyDescent="0.25"/>
  <cols>
    <col min="2" max="2" width="15.7109375" customWidth="1"/>
    <col min="3" max="3" width="19.140625" bestFit="1" customWidth="1"/>
    <col min="4" max="4" width="15.5703125" customWidth="1"/>
    <col min="5" max="5" width="13.42578125" bestFit="1" customWidth="1"/>
    <col min="6" max="6" width="14.85546875" bestFit="1" customWidth="1"/>
    <col min="7" max="8" width="15.42578125" bestFit="1" customWidth="1"/>
    <col min="9" max="9" width="17.85546875" customWidth="1"/>
    <col min="11" max="11" width="14.28515625" customWidth="1"/>
    <col min="12" max="12" width="17" customWidth="1"/>
    <col min="14" max="14" width="16.28515625" customWidth="1"/>
  </cols>
  <sheetData>
    <row r="1" spans="1:16" ht="15.75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27" thickBot="1" x14ac:dyDescent="0.45">
      <c r="A2" s="285" t="s">
        <v>19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1"/>
      <c r="P2" s="1"/>
    </row>
    <row r="3" spans="1:1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5.75" x14ac:dyDescent="0.25">
      <c r="A5" s="287" t="s">
        <v>20</v>
      </c>
      <c r="B5" s="287"/>
      <c r="C5" s="287"/>
      <c r="D5" s="287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30" x14ac:dyDescent="0.25">
      <c r="A6" s="277" t="s">
        <v>0</v>
      </c>
      <c r="B6" s="278" t="s">
        <v>21</v>
      </c>
      <c r="C6" s="278" t="s">
        <v>22</v>
      </c>
      <c r="D6" s="278" t="s">
        <v>5</v>
      </c>
      <c r="E6" s="1"/>
      <c r="F6" s="20"/>
      <c r="G6" s="20"/>
      <c r="H6" s="20"/>
      <c r="I6" s="20"/>
      <c r="J6" s="1"/>
      <c r="K6" s="1"/>
      <c r="L6" s="1"/>
      <c r="M6" s="1"/>
      <c r="N6" s="1"/>
      <c r="O6" s="1"/>
      <c r="P6" s="1"/>
    </row>
    <row r="7" spans="1:16" x14ac:dyDescent="0.25">
      <c r="A7" s="279" t="s">
        <v>1</v>
      </c>
      <c r="B7" s="280">
        <f>+C27+F27</f>
        <v>1644099</v>
      </c>
      <c r="C7" s="280">
        <f>+I27</f>
        <v>0</v>
      </c>
      <c r="D7" s="281">
        <f>SUM(B7:C7)</f>
        <v>1644099</v>
      </c>
      <c r="E7" s="23"/>
      <c r="F7" s="20"/>
      <c r="G7" s="20"/>
      <c r="H7" s="24"/>
      <c r="I7" s="24"/>
      <c r="J7" s="1"/>
      <c r="K7" s="1"/>
      <c r="L7" s="1"/>
      <c r="M7" s="1"/>
      <c r="N7" s="1"/>
      <c r="O7" s="1"/>
      <c r="P7" s="1"/>
    </row>
    <row r="8" spans="1:16" x14ac:dyDescent="0.25">
      <c r="A8" s="279" t="s">
        <v>2</v>
      </c>
      <c r="B8" s="280">
        <f>+C28+F28</f>
        <v>1003812</v>
      </c>
      <c r="C8" s="280">
        <f>+I28</f>
        <v>302289</v>
      </c>
      <c r="D8" s="281">
        <f t="shared" ref="D8" si="0">SUM(B8:C8)</f>
        <v>1306101</v>
      </c>
      <c r="E8" s="20"/>
      <c r="F8" s="20"/>
      <c r="G8" s="20"/>
      <c r="H8" s="24"/>
      <c r="I8" s="25"/>
      <c r="J8" s="1"/>
      <c r="K8" s="1"/>
      <c r="L8" s="1"/>
      <c r="M8" s="1"/>
      <c r="N8" s="1"/>
      <c r="O8" s="1"/>
      <c r="P8" s="1"/>
    </row>
    <row r="9" spans="1:16" x14ac:dyDescent="0.25">
      <c r="A9" s="279" t="s">
        <v>3</v>
      </c>
      <c r="B9" s="280">
        <f>+C29+F29</f>
        <v>727278</v>
      </c>
      <c r="C9" s="280">
        <f>+I29</f>
        <v>532855</v>
      </c>
      <c r="D9" s="281">
        <f>SUM(B9:C9)</f>
        <v>1260133</v>
      </c>
      <c r="E9" s="20"/>
      <c r="F9" s="20"/>
      <c r="G9" s="20"/>
      <c r="H9" s="24"/>
      <c r="I9" s="1"/>
      <c r="J9" s="1"/>
      <c r="K9" s="1"/>
      <c r="L9" s="1"/>
      <c r="M9" s="1"/>
      <c r="N9" s="1"/>
      <c r="O9" s="1"/>
      <c r="P9" s="1"/>
    </row>
    <row r="10" spans="1:16" x14ac:dyDescent="0.25">
      <c r="A10" s="282" t="s">
        <v>16</v>
      </c>
      <c r="B10" s="283">
        <f>SUM(B7:B9)</f>
        <v>3375189</v>
      </c>
      <c r="C10" s="283">
        <f t="shared" ref="C10:D10" si="1">SUM(C7:C9)</f>
        <v>835144</v>
      </c>
      <c r="D10" s="283">
        <f t="shared" si="1"/>
        <v>4210333</v>
      </c>
      <c r="E10" s="1"/>
      <c r="F10" s="20"/>
      <c r="G10" s="20"/>
      <c r="H10" s="20"/>
      <c r="I10" s="20"/>
      <c r="J10" s="20"/>
      <c r="K10" s="20"/>
      <c r="L10" s="20"/>
      <c r="M10" s="20"/>
      <c r="N10" s="1"/>
      <c r="O10" s="1"/>
      <c r="P10" s="1"/>
    </row>
    <row r="11" spans="1:16" x14ac:dyDescent="0.25">
      <c r="A11" s="279" t="s">
        <v>4</v>
      </c>
      <c r="B11" s="280">
        <f>+C31+F31</f>
        <v>928180</v>
      </c>
      <c r="C11" s="284">
        <f>+I31</f>
        <v>531395</v>
      </c>
      <c r="D11" s="281">
        <f>+C11+B11</f>
        <v>1459575</v>
      </c>
      <c r="E11" s="281"/>
      <c r="F11" s="1"/>
      <c r="G11" s="1"/>
      <c r="H11" s="28"/>
      <c r="I11" s="1"/>
      <c r="J11" s="1"/>
      <c r="K11" s="1"/>
      <c r="L11" s="1"/>
      <c r="M11" s="1"/>
      <c r="N11" s="1"/>
      <c r="O11" s="1"/>
      <c r="P11" s="1"/>
    </row>
    <row r="12" spans="1:16" x14ac:dyDescent="0.25">
      <c r="A12" s="21" t="s">
        <v>6</v>
      </c>
      <c r="B12" s="280">
        <f>+C32+F32</f>
        <v>951170</v>
      </c>
      <c r="C12" s="284">
        <f>+I32</f>
        <v>340254</v>
      </c>
      <c r="D12" s="281">
        <f>+C12+B12</f>
        <v>1291424</v>
      </c>
      <c r="E12" s="1"/>
      <c r="F12" s="1"/>
      <c r="G12" s="1"/>
      <c r="H12" s="28"/>
      <c r="I12" s="1"/>
      <c r="J12" s="1"/>
      <c r="K12" s="1"/>
      <c r="L12" s="1"/>
      <c r="M12" s="1"/>
      <c r="N12" s="1"/>
      <c r="O12" s="1"/>
      <c r="P12" s="1"/>
    </row>
    <row r="13" spans="1:16" ht="15.75" thickBot="1" x14ac:dyDescent="0.3">
      <c r="A13" s="11" t="s">
        <v>7</v>
      </c>
      <c r="B13" s="22"/>
      <c r="C13" s="26"/>
      <c r="D13" s="23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ht="15.75" thickBot="1" x14ac:dyDescent="0.3">
      <c r="A14" s="6" t="s">
        <v>16</v>
      </c>
      <c r="B14" s="27">
        <f>SUM(B11:B13)</f>
        <v>1879350</v>
      </c>
      <c r="C14" s="27">
        <f t="shared" ref="C14" si="2">SUM(C11:C13)</f>
        <v>871649</v>
      </c>
      <c r="D14" s="27">
        <f>SUM(D11:D13)</f>
        <v>2750999</v>
      </c>
      <c r="E14" s="1"/>
      <c r="F14" s="24"/>
      <c r="G14" s="20"/>
      <c r="H14" s="20"/>
      <c r="I14" s="1"/>
      <c r="J14" s="1"/>
      <c r="K14" s="1"/>
      <c r="L14" s="1"/>
      <c r="M14" s="1"/>
      <c r="N14" s="1"/>
      <c r="O14" s="1"/>
      <c r="P14" s="1"/>
    </row>
    <row r="15" spans="1:16" x14ac:dyDescent="0.25">
      <c r="A15" s="21" t="s">
        <v>8</v>
      </c>
      <c r="B15" s="22"/>
      <c r="C15" s="22"/>
      <c r="D15" s="23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6" x14ac:dyDescent="0.25">
      <c r="A16" s="21" t="s">
        <v>9</v>
      </c>
      <c r="B16" s="22"/>
      <c r="C16" s="22"/>
      <c r="D16" s="23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ht="15.75" thickBot="1" x14ac:dyDescent="0.3">
      <c r="A17" s="11" t="s">
        <v>10</v>
      </c>
      <c r="B17" s="22"/>
      <c r="C17" s="22"/>
      <c r="D17" s="23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ht="15.75" thickBot="1" x14ac:dyDescent="0.3">
      <c r="A18" s="6" t="s">
        <v>16</v>
      </c>
      <c r="B18" s="27">
        <f>SUM(B15:B17)</f>
        <v>0</v>
      </c>
      <c r="C18" s="27">
        <f t="shared" ref="C18" si="3">SUM(C15:C17)</f>
        <v>0</v>
      </c>
      <c r="D18" s="27">
        <f>SUM(D15:D17)</f>
        <v>0</v>
      </c>
      <c r="E18" s="1"/>
      <c r="F18" s="29"/>
      <c r="G18" s="30"/>
      <c r="H18" s="31"/>
      <c r="I18" s="31"/>
      <c r="J18" s="31"/>
      <c r="K18" s="31"/>
      <c r="L18" s="31"/>
      <c r="M18" s="31"/>
      <c r="N18" s="31"/>
      <c r="O18" s="1"/>
      <c r="P18" s="1"/>
    </row>
    <row r="19" spans="1:16" x14ac:dyDescent="0.25">
      <c r="A19" s="21" t="s">
        <v>11</v>
      </c>
      <c r="B19" s="26"/>
      <c r="C19" s="22"/>
      <c r="D19" s="23"/>
      <c r="E19" s="1"/>
      <c r="F19" s="1"/>
      <c r="G19" s="30">
        <f>+D27+G27+J27</f>
        <v>2904</v>
      </c>
      <c r="H19" s="32"/>
      <c r="I19" s="1"/>
      <c r="J19" s="32"/>
      <c r="K19" s="1"/>
      <c r="L19" s="1"/>
      <c r="M19" s="1"/>
      <c r="N19" s="1"/>
      <c r="O19" s="1"/>
      <c r="P19" s="1"/>
    </row>
    <row r="20" spans="1:16" x14ac:dyDescent="0.25">
      <c r="A20" s="21" t="s">
        <v>12</v>
      </c>
      <c r="B20" s="26"/>
      <c r="C20" s="22"/>
      <c r="D20" s="23"/>
      <c r="E20" s="1"/>
      <c r="F20" s="1"/>
      <c r="G20" s="30"/>
      <c r="H20" s="1"/>
      <c r="I20" s="1"/>
      <c r="J20" s="32"/>
      <c r="K20" s="1"/>
      <c r="L20" s="1"/>
      <c r="M20" s="1"/>
      <c r="N20" s="1"/>
      <c r="O20" s="1"/>
      <c r="P20" s="1"/>
    </row>
    <row r="21" spans="1:16" ht="15.75" thickBot="1" x14ac:dyDescent="0.3">
      <c r="A21" s="11" t="s">
        <v>13</v>
      </c>
      <c r="B21" s="22"/>
      <c r="C21" s="22"/>
      <c r="D21" s="23"/>
      <c r="E21" s="1"/>
      <c r="F21" s="1"/>
      <c r="G21" s="30"/>
      <c r="H21" s="1"/>
      <c r="I21" s="1"/>
      <c r="J21" s="1"/>
      <c r="K21" s="1"/>
      <c r="L21" s="1"/>
      <c r="M21" s="1"/>
      <c r="N21" s="1"/>
      <c r="O21" s="1"/>
      <c r="P21" s="1"/>
    </row>
    <row r="22" spans="1:16" ht="15.75" thickBot="1" x14ac:dyDescent="0.3">
      <c r="A22" s="7" t="s">
        <v>16</v>
      </c>
      <c r="B22" s="27">
        <f>SUM(B19:B21)</f>
        <v>0</v>
      </c>
      <c r="C22" s="27">
        <f t="shared" ref="C22" si="4">SUM(C19:C21)</f>
        <v>0</v>
      </c>
      <c r="D22" s="27">
        <f>SUM(D19:D21)</f>
        <v>0</v>
      </c>
      <c r="E22" s="1"/>
      <c r="F22" s="1"/>
      <c r="G22" s="30"/>
      <c r="H22" s="1"/>
      <c r="I22" s="1"/>
      <c r="J22" s="1"/>
      <c r="K22" s="1"/>
      <c r="L22" s="1"/>
      <c r="M22" s="1"/>
      <c r="N22" s="1"/>
      <c r="O22" s="1"/>
      <c r="P22" s="1"/>
    </row>
    <row r="23" spans="1:16" ht="15.75" thickBot="1" x14ac:dyDescent="0.3">
      <c r="A23" s="33" t="s">
        <v>5</v>
      </c>
      <c r="B23" s="34">
        <f>B22+B18+B14+B10</f>
        <v>5254539</v>
      </c>
      <c r="C23" s="34">
        <f t="shared" ref="C23:D23" si="5">C22+C18+C14+C10</f>
        <v>1706793</v>
      </c>
      <c r="D23" s="34">
        <f t="shared" si="5"/>
        <v>6961332</v>
      </c>
      <c r="E23" s="1"/>
      <c r="F23" s="1"/>
      <c r="G23" s="30"/>
      <c r="H23" s="1"/>
      <c r="I23" s="1"/>
      <c r="J23" s="1"/>
      <c r="K23" s="1"/>
      <c r="L23" s="1"/>
      <c r="M23" s="1"/>
      <c r="N23" s="1"/>
      <c r="O23" s="1"/>
      <c r="P23" s="1"/>
    </row>
    <row r="24" spans="1:16" ht="15.75" thickBot="1" x14ac:dyDescent="0.3">
      <c r="A24" s="2"/>
      <c r="B24" s="3"/>
      <c r="C24" s="3"/>
      <c r="D24" s="3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15" customHeight="1" x14ac:dyDescent="0.25">
      <c r="A25" s="288" t="s">
        <v>0</v>
      </c>
      <c r="B25" s="290" t="s">
        <v>23</v>
      </c>
      <c r="C25" s="291"/>
      <c r="D25" s="292"/>
      <c r="E25" s="290" t="s">
        <v>24</v>
      </c>
      <c r="F25" s="291"/>
      <c r="G25" s="292"/>
      <c r="H25" s="290" t="s">
        <v>25</v>
      </c>
      <c r="I25" s="291"/>
      <c r="J25" s="291"/>
      <c r="K25" s="4"/>
      <c r="L25" s="293" t="s">
        <v>26</v>
      </c>
      <c r="M25" s="295" t="s">
        <v>27</v>
      </c>
      <c r="N25" s="297"/>
      <c r="O25" s="1"/>
      <c r="P25" s="1"/>
    </row>
    <row r="26" spans="1:16" ht="45.75" thickBot="1" x14ac:dyDescent="0.3">
      <c r="A26" s="289"/>
      <c r="B26" s="35" t="s">
        <v>28</v>
      </c>
      <c r="C26" s="36" t="s">
        <v>29</v>
      </c>
      <c r="D26" s="37" t="s">
        <v>30</v>
      </c>
      <c r="E26" s="35" t="s">
        <v>28</v>
      </c>
      <c r="F26" s="36" t="s">
        <v>29</v>
      </c>
      <c r="G26" s="37" t="s">
        <v>30</v>
      </c>
      <c r="H26" s="35" t="s">
        <v>28</v>
      </c>
      <c r="I26" s="36" t="s">
        <v>29</v>
      </c>
      <c r="J26" s="37" t="s">
        <v>30</v>
      </c>
      <c r="K26" s="3"/>
      <c r="L26" s="294"/>
      <c r="M26" s="296"/>
      <c r="N26" s="298"/>
      <c r="O26" s="1"/>
      <c r="P26" s="1"/>
    </row>
    <row r="27" spans="1:16" x14ac:dyDescent="0.25">
      <c r="A27" s="38" t="s">
        <v>31</v>
      </c>
      <c r="B27" s="263">
        <v>56.98</v>
      </c>
      <c r="C27" s="40">
        <v>940498</v>
      </c>
      <c r="D27" s="269">
        <v>1285</v>
      </c>
      <c r="E27" s="264">
        <v>44.75</v>
      </c>
      <c r="F27" s="268">
        <v>703601</v>
      </c>
      <c r="G27" s="269">
        <v>1374</v>
      </c>
      <c r="H27" s="39">
        <v>0</v>
      </c>
      <c r="I27" s="40">
        <v>0</v>
      </c>
      <c r="J27" s="41">
        <v>245</v>
      </c>
      <c r="K27" s="271">
        <f>C27+F27+I27</f>
        <v>1644099</v>
      </c>
      <c r="L27" s="43">
        <v>1305417</v>
      </c>
      <c r="M27" s="17"/>
      <c r="N27" s="44">
        <v>-1305417</v>
      </c>
      <c r="O27" s="1"/>
      <c r="P27" s="1"/>
    </row>
    <row r="28" spans="1:16" x14ac:dyDescent="0.25">
      <c r="A28" s="38" t="s">
        <v>32</v>
      </c>
      <c r="B28" s="39">
        <v>47</v>
      </c>
      <c r="C28" s="40">
        <v>754216</v>
      </c>
      <c r="D28" s="269">
        <v>1174</v>
      </c>
      <c r="E28" s="39">
        <v>15</v>
      </c>
      <c r="F28" s="268">
        <v>249596</v>
      </c>
      <c r="G28" s="41">
        <v>519</v>
      </c>
      <c r="H28" s="39">
        <v>28</v>
      </c>
      <c r="I28" s="40">
        <v>302289</v>
      </c>
      <c r="J28" s="269">
        <v>1078</v>
      </c>
      <c r="K28" s="271">
        <f>C28+F28+I28</f>
        <v>1306101</v>
      </c>
      <c r="L28" s="45">
        <v>391876</v>
      </c>
      <c r="M28" s="18"/>
      <c r="N28" s="46">
        <v>-391876</v>
      </c>
      <c r="O28" s="1"/>
      <c r="P28" s="1"/>
    </row>
    <row r="29" spans="1:16" ht="15.75" thickBot="1" x14ac:dyDescent="0.3">
      <c r="A29" s="38" t="s">
        <v>33</v>
      </c>
      <c r="B29" s="47">
        <v>28</v>
      </c>
      <c r="C29" s="40">
        <v>449391</v>
      </c>
      <c r="D29" s="48">
        <v>809</v>
      </c>
      <c r="E29" s="47">
        <v>17</v>
      </c>
      <c r="F29" s="49">
        <v>277887</v>
      </c>
      <c r="G29" s="48">
        <v>280</v>
      </c>
      <c r="H29" s="47">
        <v>50</v>
      </c>
      <c r="I29" s="40">
        <v>532855</v>
      </c>
      <c r="J29" s="48">
        <v>1507</v>
      </c>
      <c r="K29" s="271">
        <f>C29+F29+I29</f>
        <v>1260133</v>
      </c>
      <c r="L29" s="45">
        <v>766585</v>
      </c>
      <c r="M29" s="18"/>
      <c r="N29" s="46">
        <v>-766585</v>
      </c>
      <c r="O29" s="1"/>
      <c r="P29" s="1"/>
    </row>
    <row r="30" spans="1:16" ht="15.75" thickBot="1" x14ac:dyDescent="0.3">
      <c r="A30" s="51" t="s">
        <v>16</v>
      </c>
      <c r="B30" s="52">
        <f>SUM(B27:B29)</f>
        <v>131.97999999999999</v>
      </c>
      <c r="C30" s="107">
        <f t="shared" ref="C30:D30" si="6">SUM(C27:C29)</f>
        <v>2144105</v>
      </c>
      <c r="D30" s="270">
        <f t="shared" si="6"/>
        <v>3268</v>
      </c>
      <c r="E30" s="52">
        <f>SUM(E27:E29)</f>
        <v>76.75</v>
      </c>
      <c r="F30" s="107">
        <f t="shared" ref="F30" si="7">SUM(F27:F29)</f>
        <v>1231084</v>
      </c>
      <c r="G30" s="52">
        <f t="shared" ref="G30" si="8">SUM(G27:G29)</f>
        <v>2173</v>
      </c>
      <c r="H30" s="52">
        <f t="shared" ref="H30" si="9">SUM(H27:H29)</f>
        <v>78</v>
      </c>
      <c r="I30" s="107">
        <f t="shared" ref="I30" si="10">SUM(I27:I29)</f>
        <v>835144</v>
      </c>
      <c r="J30" s="270">
        <f t="shared" ref="J30" si="11">SUM(J27:J29)</f>
        <v>2830</v>
      </c>
      <c r="K30" s="3"/>
      <c r="L30" s="53">
        <v>2463878</v>
      </c>
      <c r="M30" s="54"/>
      <c r="N30" s="55"/>
      <c r="O30" s="1"/>
      <c r="P30" s="1"/>
    </row>
    <row r="31" spans="1:16" x14ac:dyDescent="0.25">
      <c r="A31" s="8" t="s">
        <v>34</v>
      </c>
      <c r="B31" s="47">
        <v>57</v>
      </c>
      <c r="C31" s="56">
        <v>928180</v>
      </c>
      <c r="D31" s="48">
        <v>1152</v>
      </c>
      <c r="E31" s="47">
        <v>0</v>
      </c>
      <c r="F31" s="57">
        <v>0</v>
      </c>
      <c r="G31" s="48">
        <v>117</v>
      </c>
      <c r="H31" s="47">
        <v>49</v>
      </c>
      <c r="I31" s="58">
        <v>531395</v>
      </c>
      <c r="J31" s="48">
        <v>1689</v>
      </c>
      <c r="K31" s="13"/>
      <c r="L31" s="45">
        <v>1095945</v>
      </c>
      <c r="M31" s="18"/>
      <c r="N31" s="46">
        <v>-1095945</v>
      </c>
      <c r="O31" s="1"/>
      <c r="P31" s="1"/>
    </row>
    <row r="32" spans="1:16" x14ac:dyDescent="0.25">
      <c r="A32" s="38" t="s">
        <v>35</v>
      </c>
      <c r="B32" s="39">
        <v>46</v>
      </c>
      <c r="C32" s="40">
        <v>749511</v>
      </c>
      <c r="D32" s="59">
        <v>944</v>
      </c>
      <c r="E32" s="39">
        <v>12</v>
      </c>
      <c r="F32" s="42">
        <v>201659</v>
      </c>
      <c r="G32" s="41">
        <v>33</v>
      </c>
      <c r="H32" s="39">
        <v>32</v>
      </c>
      <c r="I32" s="40">
        <v>340254</v>
      </c>
      <c r="J32" s="60">
        <v>1396</v>
      </c>
      <c r="K32" s="13"/>
      <c r="L32" s="45">
        <v>884790</v>
      </c>
      <c r="M32" s="18"/>
      <c r="N32" s="46">
        <v>-884790</v>
      </c>
      <c r="O32" s="1"/>
      <c r="P32" s="1"/>
    </row>
    <row r="33" spans="1:16" ht="15.75" thickBot="1" x14ac:dyDescent="0.3">
      <c r="A33" s="38" t="s">
        <v>36</v>
      </c>
      <c r="B33" s="39"/>
      <c r="C33" s="40"/>
      <c r="D33" s="41"/>
      <c r="E33" s="39"/>
      <c r="F33" s="49"/>
      <c r="G33" s="41"/>
      <c r="H33" s="39"/>
      <c r="I33" s="50"/>
      <c r="J33" s="60"/>
      <c r="K33" s="13"/>
      <c r="L33" s="45">
        <v>521420</v>
      </c>
      <c r="M33" s="18"/>
      <c r="N33" s="46">
        <v>-521420</v>
      </c>
      <c r="O33" s="1"/>
      <c r="P33" s="1"/>
    </row>
    <row r="34" spans="1:16" ht="15.75" thickBot="1" x14ac:dyDescent="0.3">
      <c r="A34" s="51" t="s">
        <v>16</v>
      </c>
      <c r="B34" s="52">
        <f>SUM(B31:B33)</f>
        <v>103</v>
      </c>
      <c r="C34" s="107">
        <f t="shared" ref="C34" si="12">SUM(C31:C33)</f>
        <v>1677691</v>
      </c>
      <c r="D34" s="52">
        <f t="shared" ref="D34" si="13">SUM(D31:D33)</f>
        <v>2096</v>
      </c>
      <c r="E34" s="52">
        <f>SUM(E31:E33)</f>
        <v>12</v>
      </c>
      <c r="F34" s="107">
        <f t="shared" ref="F34" si="14">SUM(F31:F33)</f>
        <v>201659</v>
      </c>
      <c r="G34" s="52">
        <f t="shared" ref="G34" si="15">SUM(G31:G33)</f>
        <v>150</v>
      </c>
      <c r="H34" s="52">
        <f t="shared" ref="H34" si="16">SUM(H31:H33)</f>
        <v>81</v>
      </c>
      <c r="I34" s="107">
        <f t="shared" ref="I34" si="17">SUM(I31:I33)</f>
        <v>871649</v>
      </c>
      <c r="J34" s="52">
        <f t="shared" ref="J34" si="18">SUM(J31:J33)</f>
        <v>3085</v>
      </c>
      <c r="K34" s="61"/>
      <c r="L34" s="53">
        <v>2502155</v>
      </c>
      <c r="M34" s="54"/>
      <c r="N34" s="55"/>
      <c r="O34" s="1"/>
      <c r="P34" s="1"/>
    </row>
    <row r="35" spans="1:16" x14ac:dyDescent="0.25">
      <c r="A35" s="38" t="s">
        <v>37</v>
      </c>
      <c r="B35" s="47"/>
      <c r="C35" s="62"/>
      <c r="D35" s="48"/>
      <c r="E35" s="47"/>
      <c r="F35" s="63"/>
      <c r="G35" s="48"/>
      <c r="H35" s="47"/>
      <c r="I35" s="64"/>
      <c r="J35" s="48"/>
      <c r="K35" s="13"/>
      <c r="L35" s="45">
        <v>1012350</v>
      </c>
      <c r="M35" s="18"/>
      <c r="N35" s="46">
        <v>-1012350</v>
      </c>
      <c r="O35" s="1"/>
      <c r="P35" s="1"/>
    </row>
    <row r="36" spans="1:16" x14ac:dyDescent="0.25">
      <c r="A36" s="38" t="s">
        <v>38</v>
      </c>
      <c r="B36" s="39"/>
      <c r="C36" s="40"/>
      <c r="D36" s="41"/>
      <c r="E36" s="39"/>
      <c r="F36" s="40"/>
      <c r="G36" s="41"/>
      <c r="H36" s="39"/>
      <c r="I36" s="65"/>
      <c r="J36" s="41"/>
      <c r="K36" s="13"/>
      <c r="L36" s="45">
        <v>425558</v>
      </c>
      <c r="M36" s="18"/>
      <c r="N36" s="46">
        <v>-425558</v>
      </c>
      <c r="O36" s="1"/>
      <c r="P36" s="1"/>
    </row>
    <row r="37" spans="1:16" ht="15.75" thickBot="1" x14ac:dyDescent="0.3">
      <c r="A37" s="38" t="s">
        <v>39</v>
      </c>
      <c r="B37" s="39"/>
      <c r="C37" s="40"/>
      <c r="D37" s="41"/>
      <c r="E37" s="39"/>
      <c r="F37" s="49"/>
      <c r="G37" s="41"/>
      <c r="H37" s="39"/>
      <c r="I37" s="66"/>
      <c r="J37" s="59"/>
      <c r="K37" s="13"/>
      <c r="L37" s="45">
        <v>911558</v>
      </c>
      <c r="M37" s="18"/>
      <c r="N37" s="46">
        <v>-911558</v>
      </c>
      <c r="O37" s="1"/>
      <c r="P37" s="1"/>
    </row>
    <row r="38" spans="1:16" ht="15.75" thickBot="1" x14ac:dyDescent="0.3">
      <c r="A38" s="51" t="s">
        <v>16</v>
      </c>
      <c r="B38" s="52">
        <f>SUM(B35:B37)</f>
        <v>0</v>
      </c>
      <c r="C38" s="107">
        <f t="shared" ref="C38" si="19">SUM(C35:C37)</f>
        <v>0</v>
      </c>
      <c r="D38" s="52">
        <f t="shared" ref="D38" si="20">SUM(D35:D37)</f>
        <v>0</v>
      </c>
      <c r="E38" s="52">
        <f>SUM(E35:E37)</f>
        <v>0</v>
      </c>
      <c r="F38" s="107">
        <f t="shared" ref="F38" si="21">SUM(F35:F37)</f>
        <v>0</v>
      </c>
      <c r="G38" s="52">
        <f t="shared" ref="G38" si="22">SUM(G35:G37)</f>
        <v>0</v>
      </c>
      <c r="H38" s="52">
        <f t="shared" ref="H38" si="23">SUM(H35:H37)</f>
        <v>0</v>
      </c>
      <c r="I38" s="107">
        <f t="shared" ref="I38" si="24">SUM(I35:I37)</f>
        <v>0</v>
      </c>
      <c r="J38" s="52">
        <f t="shared" ref="J38" si="25">SUM(J35:J37)</f>
        <v>0</v>
      </c>
      <c r="K38" s="3"/>
      <c r="L38" s="53">
        <v>2349466</v>
      </c>
      <c r="M38" s="54"/>
      <c r="N38" s="55"/>
      <c r="O38" s="1"/>
      <c r="P38" s="1"/>
    </row>
    <row r="39" spans="1:16" x14ac:dyDescent="0.25">
      <c r="A39" s="8" t="s">
        <v>40</v>
      </c>
      <c r="B39" s="47"/>
      <c r="C39" s="58"/>
      <c r="D39" s="48"/>
      <c r="E39" s="47"/>
      <c r="F39" s="58"/>
      <c r="G39" s="48"/>
      <c r="H39" s="47"/>
      <c r="I39" s="63"/>
      <c r="J39" s="67"/>
      <c r="K39" s="13"/>
      <c r="L39" s="45">
        <v>480614</v>
      </c>
      <c r="M39" s="18"/>
      <c r="N39" s="46">
        <v>-480614</v>
      </c>
      <c r="O39" s="1"/>
      <c r="P39" s="1"/>
    </row>
    <row r="40" spans="1:16" x14ac:dyDescent="0.25">
      <c r="A40" s="38" t="s">
        <v>41</v>
      </c>
      <c r="B40" s="16"/>
      <c r="C40" s="42"/>
      <c r="D40" s="41"/>
      <c r="E40" s="16"/>
      <c r="F40" s="42"/>
      <c r="G40" s="41"/>
      <c r="H40" s="16"/>
      <c r="I40" s="49"/>
      <c r="J40" s="68"/>
      <c r="K40" s="13"/>
      <c r="L40" s="45">
        <v>430969</v>
      </c>
      <c r="M40" s="18"/>
      <c r="N40" s="46">
        <v>-430969</v>
      </c>
      <c r="O40" s="1"/>
      <c r="P40" s="1"/>
    </row>
    <row r="41" spans="1:16" ht="15.75" thickBot="1" x14ac:dyDescent="0.3">
      <c r="A41" s="69" t="s">
        <v>42</v>
      </c>
      <c r="B41" s="70"/>
      <c r="C41" s="71"/>
      <c r="D41" s="72"/>
      <c r="E41" s="70"/>
      <c r="F41" s="71"/>
      <c r="G41" s="72"/>
      <c r="H41" s="73"/>
      <c r="I41" s="49"/>
      <c r="J41" s="72"/>
      <c r="K41" s="13"/>
      <c r="L41" s="74">
        <v>1810085</v>
      </c>
      <c r="M41" s="19"/>
      <c r="N41" s="75">
        <v>-1810085</v>
      </c>
      <c r="O41" s="1"/>
      <c r="P41" s="1"/>
    </row>
    <row r="42" spans="1:16" ht="15.75" thickBot="1" x14ac:dyDescent="0.3">
      <c r="A42" s="76" t="s">
        <v>16</v>
      </c>
      <c r="B42" s="52">
        <f>SUM(B39:B41)</f>
        <v>0</v>
      </c>
      <c r="C42" s="107">
        <f t="shared" ref="C42" si="26">SUM(C39:C41)</f>
        <v>0</v>
      </c>
      <c r="D42" s="52">
        <f t="shared" ref="D42" si="27">SUM(D39:D41)</f>
        <v>0</v>
      </c>
      <c r="E42" s="52">
        <f>SUM(E39:E41)</f>
        <v>0</v>
      </c>
      <c r="F42" s="107">
        <f t="shared" ref="F42" si="28">SUM(F39:F41)</f>
        <v>0</v>
      </c>
      <c r="G42" s="52">
        <f t="shared" ref="G42" si="29">SUM(G39:G41)</f>
        <v>0</v>
      </c>
      <c r="H42" s="52">
        <f t="shared" ref="H42" si="30">SUM(H39:H41)</f>
        <v>0</v>
      </c>
      <c r="I42" s="107">
        <f t="shared" ref="I42" si="31">SUM(I39:I41)</f>
        <v>0</v>
      </c>
      <c r="J42" s="52">
        <f t="shared" ref="J42" si="32">SUM(J39:J41)</f>
        <v>0</v>
      </c>
      <c r="K42" s="3"/>
      <c r="L42" s="77">
        <v>2721668</v>
      </c>
      <c r="M42" s="78"/>
      <c r="N42" s="79"/>
      <c r="O42" s="1"/>
      <c r="P42" s="1"/>
    </row>
    <row r="43" spans="1:16" ht="15.75" thickBot="1" x14ac:dyDescent="0.3">
      <c r="A43" s="80" t="s">
        <v>5</v>
      </c>
      <c r="B43" s="81">
        <f>B42+B38+B34+B30</f>
        <v>234.98</v>
      </c>
      <c r="C43" s="108">
        <f t="shared" ref="C43:J43" si="33">C42+C38+C34+C30</f>
        <v>3821796</v>
      </c>
      <c r="D43" s="81">
        <f t="shared" si="33"/>
        <v>5364</v>
      </c>
      <c r="E43" s="81">
        <f t="shared" si="33"/>
        <v>88.75</v>
      </c>
      <c r="F43" s="108">
        <f t="shared" si="33"/>
        <v>1432743</v>
      </c>
      <c r="G43" s="81">
        <f t="shared" si="33"/>
        <v>2323</v>
      </c>
      <c r="H43" s="81">
        <f t="shared" si="33"/>
        <v>159</v>
      </c>
      <c r="I43" s="108">
        <f t="shared" si="33"/>
        <v>1706793</v>
      </c>
      <c r="J43" s="81">
        <f t="shared" si="33"/>
        <v>5915</v>
      </c>
      <c r="K43" s="2"/>
      <c r="L43" s="82">
        <v>10037167</v>
      </c>
      <c r="M43" s="83" t="s">
        <v>43</v>
      </c>
      <c r="N43" s="84">
        <v>-10037167</v>
      </c>
      <c r="O43" s="1"/>
      <c r="P43" s="1"/>
    </row>
    <row r="44" spans="1:16" ht="15.75" thickBot="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ht="15.75" thickBot="1" x14ac:dyDescent="0.3">
      <c r="A45" s="301" t="s">
        <v>0</v>
      </c>
      <c r="B45" s="303" t="s">
        <v>44</v>
      </c>
      <c r="C45" s="304"/>
      <c r="D45" s="304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ht="15.75" thickBot="1" x14ac:dyDescent="0.3">
      <c r="A46" s="302"/>
      <c r="B46" s="85" t="s">
        <v>23</v>
      </c>
      <c r="C46" s="85" t="s">
        <v>24</v>
      </c>
      <c r="D46" s="85" t="s">
        <v>25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x14ac:dyDescent="0.25">
      <c r="A47" s="86" t="s">
        <v>31</v>
      </c>
      <c r="B47" s="87">
        <f>D27/B27</f>
        <v>22.551772551772554</v>
      </c>
      <c r="C47" s="87">
        <f>G27/E27</f>
        <v>30.703910614525139</v>
      </c>
      <c r="D47" s="87" t="e">
        <f>J27/H27</f>
        <v>#DIV/0!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x14ac:dyDescent="0.25">
      <c r="A48" s="88" t="s">
        <v>32</v>
      </c>
      <c r="B48" s="87">
        <f>D28/B28</f>
        <v>24.978723404255319</v>
      </c>
      <c r="C48" s="87">
        <f t="shared" ref="C48:C49" si="34">G28/E28</f>
        <v>34.6</v>
      </c>
      <c r="D48" s="87">
        <f t="shared" ref="D48:D49" si="35">J28/H28</f>
        <v>38.5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 ht="15.75" thickBot="1" x14ac:dyDescent="0.3">
      <c r="A49" s="89" t="s">
        <v>33</v>
      </c>
      <c r="B49" s="87">
        <f t="shared" ref="B49" si="36">D29/B29</f>
        <v>28.892857142857142</v>
      </c>
      <c r="C49" s="87">
        <f t="shared" si="34"/>
        <v>16.470588235294116</v>
      </c>
      <c r="D49" s="87">
        <f t="shared" si="35"/>
        <v>30.14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 ht="30.75" thickBot="1" x14ac:dyDescent="0.3">
      <c r="A50" s="90" t="s">
        <v>45</v>
      </c>
      <c r="B50" s="109">
        <f>AVERAGE(B47:B49)</f>
        <v>25.474451032961671</v>
      </c>
      <c r="C50" s="109">
        <f>AVERAGE(C47:C49)</f>
        <v>27.258166283273084</v>
      </c>
      <c r="D50" s="109" t="e">
        <f t="shared" ref="D50" si="37">AVERAGE(D47:D49)</f>
        <v>#DIV/0!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x14ac:dyDescent="0.25">
      <c r="A51" s="86" t="s">
        <v>34</v>
      </c>
      <c r="B51" s="87">
        <f>D31/B31</f>
        <v>20.210526315789473</v>
      </c>
      <c r="C51" s="87" t="e">
        <f>G31/E31</f>
        <v>#DIV/0!</v>
      </c>
      <c r="D51" s="87">
        <f>J31/H31</f>
        <v>34.469387755102041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x14ac:dyDescent="0.25">
      <c r="A52" s="88" t="s">
        <v>35</v>
      </c>
      <c r="B52" s="87">
        <f t="shared" ref="B52" si="38">D32/B32</f>
        <v>20.521739130434781</v>
      </c>
      <c r="C52" s="87">
        <f>G32/E32</f>
        <v>2.75</v>
      </c>
      <c r="D52" s="87">
        <f t="shared" ref="D52" si="39">J32/H32</f>
        <v>43.625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15.75" thickBot="1" x14ac:dyDescent="0.3">
      <c r="A53" s="89" t="s">
        <v>36</v>
      </c>
      <c r="B53" s="87" t="e">
        <f>D33/B33</f>
        <v>#DIV/0!</v>
      </c>
      <c r="C53" s="87" t="e">
        <f>G33/E33</f>
        <v>#DIV/0!</v>
      </c>
      <c r="D53" s="87" t="e">
        <f>J33/H33</f>
        <v>#DIV/0!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30.75" thickBot="1" x14ac:dyDescent="0.3">
      <c r="A54" s="90" t="s">
        <v>45</v>
      </c>
      <c r="B54" s="109" t="e">
        <f>AVERAGE(B51:B53)</f>
        <v>#DIV/0!</v>
      </c>
      <c r="C54" s="109" t="e">
        <f>AVERAGE(C51:C53)</f>
        <v>#DIV/0!</v>
      </c>
      <c r="D54" s="109" t="e">
        <f t="shared" ref="D54" si="40">AVERAGE(D51:D53)</f>
        <v>#DIV/0!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x14ac:dyDescent="0.25">
      <c r="A55" s="86" t="s">
        <v>37</v>
      </c>
      <c r="B55" s="87" t="e">
        <f>D35/B35</f>
        <v>#DIV/0!</v>
      </c>
      <c r="C55" s="87" t="e">
        <f>G35/E35</f>
        <v>#DIV/0!</v>
      </c>
      <c r="D55" s="87" t="e">
        <f>J35/H35</f>
        <v>#DIV/0!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x14ac:dyDescent="0.25">
      <c r="A56" s="88" t="s">
        <v>38</v>
      </c>
      <c r="B56" s="87" t="e">
        <f t="shared" ref="B56:B60" si="41">D36/B36</f>
        <v>#DIV/0!</v>
      </c>
      <c r="C56" s="87" t="e">
        <f t="shared" ref="C56:C60" si="42">G36/E36</f>
        <v>#DIV/0!</v>
      </c>
      <c r="D56" s="87" t="e">
        <f t="shared" ref="D56" si="43">J36/H36</f>
        <v>#DIV/0!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15.75" thickBot="1" x14ac:dyDescent="0.3">
      <c r="A57" s="89" t="s">
        <v>39</v>
      </c>
      <c r="B57" s="87" t="e">
        <f t="shared" si="41"/>
        <v>#DIV/0!</v>
      </c>
      <c r="C57" s="87" t="e">
        <f t="shared" si="42"/>
        <v>#DIV/0!</v>
      </c>
      <c r="D57" s="87" t="e">
        <f>J37/H37</f>
        <v>#DIV/0!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30.75" thickBot="1" x14ac:dyDescent="0.3">
      <c r="A58" s="90" t="s">
        <v>45</v>
      </c>
      <c r="B58" s="109" t="e">
        <f>AVERAGE(B55:B57)</f>
        <v>#DIV/0!</v>
      </c>
      <c r="C58" s="109" t="e">
        <f>AVERAGE(C55:C57)</f>
        <v>#DIV/0!</v>
      </c>
      <c r="D58" s="109" t="e">
        <f t="shared" ref="D58" si="44">AVERAGE(D55:D57)</f>
        <v>#DIV/0!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x14ac:dyDescent="0.25">
      <c r="A59" s="86" t="s">
        <v>40</v>
      </c>
      <c r="B59" s="87" t="e">
        <f t="shared" si="41"/>
        <v>#DIV/0!</v>
      </c>
      <c r="C59" s="87" t="e">
        <f t="shared" si="42"/>
        <v>#DIV/0!</v>
      </c>
      <c r="D59" s="87" t="e">
        <f>J39/H39</f>
        <v>#DIV/0!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x14ac:dyDescent="0.25">
      <c r="A60" s="88" t="s">
        <v>41</v>
      </c>
      <c r="B60" s="87" t="e">
        <f t="shared" si="41"/>
        <v>#DIV/0!</v>
      </c>
      <c r="C60" s="87" t="e">
        <f t="shared" si="42"/>
        <v>#DIV/0!</v>
      </c>
      <c r="D60" s="87" t="e">
        <f t="shared" ref="D60" si="45">J40/H40</f>
        <v>#DIV/0!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5.75" thickBot="1" x14ac:dyDescent="0.3">
      <c r="A61" s="89" t="s">
        <v>42</v>
      </c>
      <c r="B61" s="87" t="e">
        <f>D41/B41</f>
        <v>#DIV/0!</v>
      </c>
      <c r="C61" s="87" t="e">
        <f>G41/E41</f>
        <v>#DIV/0!</v>
      </c>
      <c r="D61" s="87" t="e">
        <f>J41/H41</f>
        <v>#DIV/0!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30.75" thickBot="1" x14ac:dyDescent="0.3">
      <c r="A62" s="90" t="s">
        <v>45</v>
      </c>
      <c r="B62" s="109" t="e">
        <f>AVERAGE(B59:B61)</f>
        <v>#DIV/0!</v>
      </c>
      <c r="C62" s="109" t="e">
        <f>AVERAGE(C59:C61)</f>
        <v>#DIV/0!</v>
      </c>
      <c r="D62" s="109" t="e">
        <f t="shared" ref="D62" si="46">AVERAGE(D59:D61)</f>
        <v>#DIV/0!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30.75" thickBot="1" x14ac:dyDescent="0.3">
      <c r="A63" s="91" t="s">
        <v>46</v>
      </c>
      <c r="B63" s="110" t="e">
        <f>AVERAGE(B50,B54,B58,B62)</f>
        <v>#DIV/0!</v>
      </c>
      <c r="C63" s="110" t="e">
        <f>AVERAGE(C50,C54,C58,C62)</f>
        <v>#DIV/0!</v>
      </c>
      <c r="D63" s="110" t="e">
        <f>AVERAGE(D50,D54,D58,D62)</f>
        <v>#DIV/0!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15.75" thickBot="1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ht="27" thickBot="1" x14ac:dyDescent="0.3">
      <c r="A65" s="305" t="s">
        <v>47</v>
      </c>
      <c r="B65" s="306"/>
      <c r="C65" s="306"/>
      <c r="D65" s="306"/>
      <c r="E65" s="306"/>
      <c r="F65" s="306"/>
      <c r="G65" s="306"/>
      <c r="H65" s="306"/>
      <c r="I65" s="306"/>
      <c r="J65" s="306"/>
      <c r="K65" s="306"/>
      <c r="L65" s="306"/>
      <c r="M65" s="306"/>
      <c r="N65" s="1"/>
      <c r="O65" s="1"/>
      <c r="P65" s="1"/>
    </row>
    <row r="66" spans="1:16" ht="15.75" thickBot="1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31.5" customHeight="1" x14ac:dyDescent="0.25">
      <c r="A67" s="1"/>
      <c r="B67" s="1"/>
      <c r="C67" s="299" t="s">
        <v>48</v>
      </c>
      <c r="D67" s="300"/>
      <c r="E67" s="300"/>
      <c r="F67" s="300"/>
      <c r="G67" s="300"/>
      <c r="H67" s="300"/>
      <c r="I67" s="1"/>
      <c r="J67" s="1"/>
      <c r="K67" s="1"/>
      <c r="L67" s="1"/>
      <c r="M67" s="1"/>
      <c r="N67" s="1"/>
      <c r="O67" s="1"/>
      <c r="P67" s="1"/>
    </row>
    <row r="68" spans="1:16" x14ac:dyDescent="0.25">
      <c r="A68" s="1"/>
      <c r="B68" s="1"/>
      <c r="C68" s="92" t="s">
        <v>49</v>
      </c>
      <c r="D68" s="93" t="s">
        <v>50</v>
      </c>
      <c r="E68" s="93" t="s">
        <v>14</v>
      </c>
      <c r="F68" s="93" t="s">
        <v>2</v>
      </c>
      <c r="G68" s="93" t="s">
        <v>3</v>
      </c>
      <c r="H68" s="94" t="s">
        <v>5</v>
      </c>
      <c r="I68" s="1"/>
      <c r="J68" s="1"/>
      <c r="K68" s="1"/>
      <c r="L68" s="1"/>
      <c r="M68" s="1"/>
      <c r="N68" s="1"/>
      <c r="O68" s="1"/>
      <c r="P68" s="1"/>
    </row>
    <row r="69" spans="1:16" x14ac:dyDescent="0.25">
      <c r="A69" s="1"/>
      <c r="B69" s="1"/>
      <c r="C69" s="95" t="s">
        <v>51</v>
      </c>
      <c r="D69" s="96" t="s">
        <v>52</v>
      </c>
      <c r="E69" s="96"/>
      <c r="F69" s="97"/>
      <c r="G69" s="272">
        <v>2082498</v>
      </c>
      <c r="H69" s="98">
        <f>SUM(G69)</f>
        <v>2082498</v>
      </c>
      <c r="I69" s="275"/>
      <c r="J69" s="1"/>
      <c r="K69" s="1"/>
      <c r="L69" s="1"/>
      <c r="M69" s="1"/>
      <c r="N69" s="1"/>
      <c r="O69" s="1"/>
      <c r="P69" s="1"/>
    </row>
    <row r="70" spans="1:16" x14ac:dyDescent="0.25">
      <c r="A70" s="1"/>
      <c r="B70" s="1"/>
      <c r="C70" s="95" t="s">
        <v>51</v>
      </c>
      <c r="D70" s="96" t="s">
        <v>53</v>
      </c>
      <c r="E70" s="96"/>
      <c r="F70" s="96"/>
      <c r="G70" s="96"/>
      <c r="H70" s="99"/>
      <c r="I70" s="1"/>
      <c r="J70" s="1"/>
      <c r="K70" s="1"/>
      <c r="L70" s="1"/>
      <c r="M70" s="1"/>
      <c r="N70" s="1"/>
      <c r="O70" s="1"/>
      <c r="P70" s="1"/>
    </row>
    <row r="71" spans="1:16" ht="15.75" thickBot="1" x14ac:dyDescent="0.3">
      <c r="A71" s="1"/>
      <c r="B71" s="1"/>
      <c r="C71" s="100" t="s">
        <v>54</v>
      </c>
      <c r="D71" s="101" t="s">
        <v>55</v>
      </c>
      <c r="E71" s="101"/>
      <c r="F71" s="102"/>
      <c r="G71" s="273">
        <v>2995233</v>
      </c>
      <c r="H71" s="103">
        <f>SUM(G71)</f>
        <v>2995233</v>
      </c>
      <c r="I71" s="1"/>
      <c r="J71" s="1"/>
      <c r="K71" s="1"/>
      <c r="L71" s="1"/>
      <c r="M71" s="1"/>
      <c r="N71" s="1"/>
      <c r="O71" s="1"/>
      <c r="P71" s="1"/>
    </row>
    <row r="72" spans="1:16" ht="15.75" thickBot="1" x14ac:dyDescent="0.3">
      <c r="A72" s="1"/>
      <c r="B72" s="1"/>
      <c r="C72" s="104" t="s">
        <v>56</v>
      </c>
      <c r="D72" s="105"/>
      <c r="E72" s="111">
        <f>SUM(E69:E71)</f>
        <v>0</v>
      </c>
      <c r="F72" s="111">
        <f t="shared" ref="F72:H72" si="47">SUM(F69:F71)</f>
        <v>0</v>
      </c>
      <c r="G72" s="111">
        <f t="shared" si="47"/>
        <v>5077731</v>
      </c>
      <c r="H72" s="111">
        <f t="shared" si="47"/>
        <v>5077731</v>
      </c>
      <c r="I72" s="1"/>
      <c r="J72" s="1"/>
      <c r="K72" s="1"/>
      <c r="L72" s="1"/>
      <c r="M72" s="1"/>
      <c r="N72" s="1"/>
      <c r="O72" s="1"/>
      <c r="P72" s="1"/>
    </row>
    <row r="73" spans="1:16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ht="15.75" thickBot="1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ht="31.5" customHeight="1" x14ac:dyDescent="0.25">
      <c r="A75" s="1"/>
      <c r="B75" s="1"/>
      <c r="C75" s="299" t="s">
        <v>57</v>
      </c>
      <c r="D75" s="300"/>
      <c r="E75" s="300"/>
      <c r="F75" s="300"/>
      <c r="G75" s="300"/>
      <c r="H75" s="300"/>
      <c r="I75" s="1"/>
      <c r="J75" s="1"/>
      <c r="K75" s="25"/>
      <c r="L75" s="1"/>
      <c r="M75" s="1"/>
      <c r="N75" s="1"/>
      <c r="O75" s="1"/>
      <c r="P75" s="1"/>
    </row>
    <row r="76" spans="1:16" x14ac:dyDescent="0.25">
      <c r="A76" s="1"/>
      <c r="B76" s="1"/>
      <c r="C76" s="92" t="s">
        <v>49</v>
      </c>
      <c r="D76" s="93" t="s">
        <v>50</v>
      </c>
      <c r="E76" s="93" t="s">
        <v>4</v>
      </c>
      <c r="F76" s="93" t="s">
        <v>6</v>
      </c>
      <c r="G76" s="93" t="s">
        <v>7</v>
      </c>
      <c r="H76" s="94" t="s">
        <v>5</v>
      </c>
      <c r="I76" s="1"/>
      <c r="J76" s="1"/>
      <c r="K76" s="28"/>
      <c r="L76" s="1"/>
      <c r="M76" s="1"/>
      <c r="N76" s="1"/>
      <c r="O76" s="1"/>
      <c r="P76" s="1"/>
    </row>
    <row r="77" spans="1:16" x14ac:dyDescent="0.25">
      <c r="A77" s="1"/>
      <c r="B77" s="1"/>
      <c r="C77" s="95" t="s">
        <v>51</v>
      </c>
      <c r="D77" s="96" t="s">
        <v>52</v>
      </c>
      <c r="E77" s="97"/>
      <c r="F77" s="96"/>
      <c r="G77" s="96"/>
      <c r="H77" s="98"/>
      <c r="I77" s="1"/>
      <c r="J77" s="1"/>
      <c r="K77" s="1"/>
      <c r="L77" s="1"/>
      <c r="M77" s="1"/>
      <c r="N77" s="1"/>
      <c r="O77" s="1"/>
      <c r="P77" s="1"/>
    </row>
    <row r="78" spans="1:16" x14ac:dyDescent="0.25">
      <c r="A78" s="1"/>
      <c r="B78" s="1"/>
      <c r="C78" s="95" t="s">
        <v>51</v>
      </c>
      <c r="D78" s="96" t="s">
        <v>53</v>
      </c>
      <c r="E78" s="97"/>
      <c r="F78" s="97"/>
      <c r="G78" s="96"/>
      <c r="H78" s="98"/>
      <c r="I78" s="1"/>
      <c r="J78" s="1"/>
      <c r="K78" s="1"/>
      <c r="L78" s="1"/>
      <c r="M78" s="1"/>
      <c r="N78" s="1"/>
      <c r="O78" s="1"/>
      <c r="P78" s="1"/>
    </row>
    <row r="79" spans="1:16" ht="15.75" thickBot="1" x14ac:dyDescent="0.3">
      <c r="A79" s="1"/>
      <c r="B79" s="1"/>
      <c r="C79" s="100" t="s">
        <v>54</v>
      </c>
      <c r="D79" s="101" t="s">
        <v>55</v>
      </c>
      <c r="E79" s="101"/>
      <c r="F79" s="102"/>
      <c r="G79" s="101"/>
      <c r="H79" s="98"/>
      <c r="I79" s="1"/>
      <c r="J79" s="1"/>
      <c r="K79" s="1"/>
      <c r="L79" s="1"/>
      <c r="M79" s="1"/>
      <c r="N79" s="1"/>
      <c r="O79" s="1"/>
      <c r="P79" s="1"/>
    </row>
    <row r="80" spans="1:16" ht="15.75" thickBot="1" x14ac:dyDescent="0.3">
      <c r="A80" s="1"/>
      <c r="B80" s="1"/>
      <c r="C80" s="104" t="s">
        <v>56</v>
      </c>
      <c r="D80" s="105"/>
      <c r="E80" s="106">
        <f>SUM(E77:E79)</f>
        <v>0</v>
      </c>
      <c r="F80" s="106">
        <f t="shared" ref="F80:H80" si="48">SUM(F77:F79)</f>
        <v>0</v>
      </c>
      <c r="G80" s="106">
        <f t="shared" si="48"/>
        <v>0</v>
      </c>
      <c r="H80" s="106">
        <f t="shared" si="48"/>
        <v>0</v>
      </c>
      <c r="I80" s="1"/>
      <c r="J80" s="1"/>
      <c r="K80" s="1"/>
      <c r="L80" s="1"/>
      <c r="M80" s="1"/>
      <c r="N80" s="1"/>
      <c r="O80" s="1"/>
      <c r="P80" s="1"/>
    </row>
    <row r="81" spans="1:16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ht="15.75" thickBot="1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ht="31.5" customHeight="1" x14ac:dyDescent="0.25">
      <c r="A84" s="1"/>
      <c r="B84" s="1"/>
      <c r="C84" s="299" t="s">
        <v>58</v>
      </c>
      <c r="D84" s="300"/>
      <c r="E84" s="300"/>
      <c r="F84" s="300"/>
      <c r="G84" s="300"/>
      <c r="H84" s="300"/>
      <c r="I84" s="1"/>
      <c r="J84" s="1"/>
      <c r="K84" s="1"/>
      <c r="L84" s="1"/>
      <c r="M84" s="1"/>
      <c r="N84" s="1"/>
      <c r="O84" s="1"/>
      <c r="P84" s="1"/>
    </row>
    <row r="85" spans="1:16" x14ac:dyDescent="0.25">
      <c r="A85" s="1"/>
      <c r="B85" s="1"/>
      <c r="C85" s="92" t="s">
        <v>49</v>
      </c>
      <c r="D85" s="93" t="s">
        <v>50</v>
      </c>
      <c r="E85" s="93" t="s">
        <v>8</v>
      </c>
      <c r="F85" s="93" t="s">
        <v>9</v>
      </c>
      <c r="G85" s="93" t="s">
        <v>10</v>
      </c>
      <c r="H85" s="94" t="s">
        <v>5</v>
      </c>
      <c r="I85" s="1"/>
      <c r="J85" s="1"/>
      <c r="K85" s="1"/>
      <c r="L85" s="1"/>
      <c r="M85" s="1"/>
      <c r="N85" s="1"/>
      <c r="O85" s="1"/>
      <c r="P85" s="1"/>
    </row>
    <row r="86" spans="1:16" x14ac:dyDescent="0.25">
      <c r="A86" s="1"/>
      <c r="B86" s="1"/>
      <c r="C86" s="95" t="s">
        <v>51</v>
      </c>
      <c r="D86" s="96" t="s">
        <v>52</v>
      </c>
      <c r="E86" s="96"/>
      <c r="F86" s="96"/>
      <c r="G86" s="96"/>
      <c r="H86" s="99"/>
      <c r="I86" s="1"/>
      <c r="J86" s="1"/>
      <c r="K86" s="1"/>
      <c r="L86" s="1"/>
      <c r="M86" s="1"/>
      <c r="N86" s="1"/>
      <c r="O86" s="1"/>
      <c r="P86" s="1"/>
    </row>
    <row r="87" spans="1:16" x14ac:dyDescent="0.25">
      <c r="A87" s="1"/>
      <c r="B87" s="1"/>
      <c r="C87" s="95" t="s">
        <v>51</v>
      </c>
      <c r="D87" s="96" t="s">
        <v>53</v>
      </c>
      <c r="E87" s="96"/>
      <c r="F87" s="96"/>
      <c r="G87" s="96"/>
      <c r="H87" s="99"/>
      <c r="I87" s="1"/>
      <c r="J87" s="1"/>
      <c r="K87" s="1"/>
      <c r="L87" s="1"/>
      <c r="M87" s="1"/>
      <c r="N87" s="1"/>
      <c r="O87" s="1"/>
      <c r="P87" s="1"/>
    </row>
    <row r="88" spans="1:16" ht="15.75" thickBot="1" x14ac:dyDescent="0.3">
      <c r="A88" s="1"/>
      <c r="B88" s="1"/>
      <c r="C88" s="100" t="s">
        <v>54</v>
      </c>
      <c r="D88" s="101" t="s">
        <v>55</v>
      </c>
      <c r="E88" s="101"/>
      <c r="F88" s="101"/>
      <c r="G88" s="101"/>
      <c r="H88" s="99"/>
      <c r="I88" s="1"/>
      <c r="J88" s="1"/>
      <c r="K88" s="1"/>
      <c r="L88" s="1"/>
      <c r="M88" s="1"/>
      <c r="N88" s="1"/>
      <c r="O88" s="1"/>
      <c r="P88" s="1"/>
    </row>
    <row r="89" spans="1:16" ht="15.75" thickBot="1" x14ac:dyDescent="0.3">
      <c r="A89" s="1"/>
      <c r="B89" s="1"/>
      <c r="C89" s="104" t="s">
        <v>56</v>
      </c>
      <c r="D89" s="105"/>
      <c r="E89" s="111">
        <f>SUM(E86:E88   )</f>
        <v>0</v>
      </c>
      <c r="F89" s="111">
        <f t="shared" ref="F89:H89" si="49">SUM(F86:F88   )</f>
        <v>0</v>
      </c>
      <c r="G89" s="111">
        <f t="shared" si="49"/>
        <v>0</v>
      </c>
      <c r="H89" s="111">
        <f t="shared" si="49"/>
        <v>0</v>
      </c>
      <c r="I89" s="1"/>
      <c r="J89" s="1"/>
      <c r="K89" s="1"/>
      <c r="L89" s="1"/>
      <c r="M89" s="1"/>
      <c r="N89" s="1"/>
      <c r="O89" s="1"/>
      <c r="P89" s="1"/>
    </row>
    <row r="90" spans="1:16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ht="15.75" thickBot="1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ht="31.5" customHeight="1" x14ac:dyDescent="0.25">
      <c r="A92" s="1"/>
      <c r="B92" s="1"/>
      <c r="C92" s="299" t="s">
        <v>59</v>
      </c>
      <c r="D92" s="300"/>
      <c r="E92" s="300"/>
      <c r="F92" s="300"/>
      <c r="G92" s="300"/>
      <c r="H92" s="300"/>
      <c r="I92" s="1"/>
      <c r="J92" s="1"/>
      <c r="K92" s="1"/>
      <c r="L92" s="1"/>
      <c r="M92" s="1"/>
      <c r="N92" s="1"/>
      <c r="O92" s="1"/>
      <c r="P92" s="1"/>
    </row>
    <row r="93" spans="1:16" x14ac:dyDescent="0.25">
      <c r="A93" s="1"/>
      <c r="B93" s="1"/>
      <c r="C93" s="92" t="s">
        <v>60</v>
      </c>
      <c r="D93" s="93" t="s">
        <v>50</v>
      </c>
      <c r="E93" s="93" t="s">
        <v>11</v>
      </c>
      <c r="F93" s="93" t="s">
        <v>12</v>
      </c>
      <c r="G93" s="93" t="s">
        <v>13</v>
      </c>
      <c r="H93" s="94" t="s">
        <v>61</v>
      </c>
      <c r="I93" s="1"/>
      <c r="J93" s="1"/>
      <c r="K93" s="1"/>
      <c r="L93" s="1"/>
      <c r="M93" s="1"/>
      <c r="N93" s="1"/>
      <c r="O93" s="1"/>
      <c r="P93" s="1"/>
    </row>
    <row r="94" spans="1:16" x14ac:dyDescent="0.25">
      <c r="A94" s="1"/>
      <c r="B94" s="1"/>
      <c r="C94" s="95" t="s">
        <v>51</v>
      </c>
      <c r="D94" s="96" t="s">
        <v>52</v>
      </c>
      <c r="E94" s="96"/>
      <c r="F94" s="96"/>
      <c r="G94" s="97"/>
      <c r="H94" s="98"/>
      <c r="I94" s="1"/>
      <c r="J94" s="1"/>
      <c r="K94" s="1"/>
      <c r="L94" s="1"/>
      <c r="M94" s="1"/>
      <c r="N94" s="1"/>
      <c r="O94" s="1"/>
      <c r="P94" s="1"/>
    </row>
    <row r="95" spans="1:16" x14ac:dyDescent="0.25">
      <c r="A95" s="1"/>
      <c r="B95" s="1"/>
      <c r="C95" s="95" t="s">
        <v>51</v>
      </c>
      <c r="D95" s="96" t="s">
        <v>53</v>
      </c>
      <c r="E95" s="96"/>
      <c r="F95" s="96"/>
      <c r="G95" s="97"/>
      <c r="H95" s="98"/>
      <c r="I95" s="1"/>
      <c r="J95" s="1"/>
      <c r="K95" s="1"/>
      <c r="L95" s="1"/>
      <c r="M95" s="1"/>
      <c r="N95" s="1"/>
      <c r="O95" s="1"/>
      <c r="P95" s="1"/>
    </row>
    <row r="96" spans="1:16" ht="15.75" thickBot="1" x14ac:dyDescent="0.3">
      <c r="A96" s="1"/>
      <c r="B96" s="1"/>
      <c r="C96" s="100" t="s">
        <v>54</v>
      </c>
      <c r="D96" s="101" t="s">
        <v>55</v>
      </c>
      <c r="E96" s="101"/>
      <c r="F96" s="101"/>
      <c r="G96" s="102"/>
      <c r="H96" s="98"/>
      <c r="I96" s="1"/>
      <c r="J96" s="1"/>
      <c r="K96" s="1"/>
      <c r="L96" s="1"/>
      <c r="M96" s="1"/>
      <c r="N96" s="1"/>
      <c r="O96" s="1"/>
      <c r="P96" s="1"/>
    </row>
    <row r="97" spans="1:16" ht="15.75" thickBot="1" x14ac:dyDescent="0.3">
      <c r="A97" s="1"/>
      <c r="B97" s="1"/>
      <c r="C97" s="104" t="s">
        <v>62</v>
      </c>
      <c r="D97" s="105"/>
      <c r="E97" s="111">
        <f>SUM(E94:E96)</f>
        <v>0</v>
      </c>
      <c r="F97" s="111">
        <f t="shared" ref="F97:H97" si="50">SUM(F94:F96)</f>
        <v>0</v>
      </c>
      <c r="G97" s="111">
        <f t="shared" si="50"/>
        <v>0</v>
      </c>
      <c r="H97" s="111">
        <f t="shared" si="50"/>
        <v>0</v>
      </c>
      <c r="I97" s="1"/>
      <c r="J97" s="1"/>
      <c r="K97" s="1"/>
      <c r="L97" s="1"/>
      <c r="M97" s="1"/>
      <c r="N97" s="1"/>
      <c r="O97" s="1"/>
      <c r="P97" s="1"/>
    </row>
  </sheetData>
  <mergeCells count="16">
    <mergeCell ref="C92:H92"/>
    <mergeCell ref="A45:A46"/>
    <mergeCell ref="B45:D45"/>
    <mergeCell ref="A65:M65"/>
    <mergeCell ref="C67:H67"/>
    <mergeCell ref="C75:H75"/>
    <mergeCell ref="C84:H84"/>
    <mergeCell ref="A2:N2"/>
    <mergeCell ref="A5:D5"/>
    <mergeCell ref="A25:A26"/>
    <mergeCell ref="B25:D25"/>
    <mergeCell ref="E25:G25"/>
    <mergeCell ref="H25:J25"/>
    <mergeCell ref="L25:L26"/>
    <mergeCell ref="M25:M26"/>
    <mergeCell ref="N25:N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728D2-6E6B-42A0-8BFD-EEEE3AA53E55}">
  <dimension ref="A1:P52"/>
  <sheetViews>
    <sheetView topLeftCell="A8" workbookViewId="0">
      <selection activeCell="G47" sqref="G47"/>
    </sheetView>
  </sheetViews>
  <sheetFormatPr baseColWidth="10" defaultColWidth="11.42578125" defaultRowHeight="15" x14ac:dyDescent="0.25"/>
  <cols>
    <col min="3" max="3" width="17.85546875" customWidth="1"/>
    <col min="4" max="4" width="18.28515625" customWidth="1"/>
    <col min="8" max="8" width="15.7109375" customWidth="1"/>
    <col min="9" max="9" width="18.42578125" customWidth="1"/>
    <col min="13" max="13" width="19.5703125" customWidth="1"/>
    <col min="14" max="14" width="16.28515625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21" x14ac:dyDescent="0.25">
      <c r="A2" s="1"/>
      <c r="B2" s="325" t="s">
        <v>63</v>
      </c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26"/>
      <c r="N2" s="326"/>
      <c r="O2" s="326"/>
    </row>
    <row r="3" spans="1:1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5.75" thickBo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15.75" thickBot="1" x14ac:dyDescent="0.3">
      <c r="A5" s="1"/>
      <c r="B5" s="327" t="s">
        <v>64</v>
      </c>
      <c r="C5" s="328"/>
      <c r="D5" s="328"/>
      <c r="E5" s="329"/>
      <c r="F5" s="1"/>
      <c r="G5" s="327" t="s">
        <v>65</v>
      </c>
      <c r="H5" s="328"/>
      <c r="I5" s="328"/>
      <c r="J5" s="329"/>
      <c r="K5" s="1"/>
      <c r="L5" s="327" t="s">
        <v>66</v>
      </c>
      <c r="M5" s="328"/>
      <c r="N5" s="328"/>
      <c r="O5" s="329"/>
    </row>
    <row r="6" spans="1:15" ht="15" customHeight="1" thickBot="1" x14ac:dyDescent="0.3">
      <c r="A6" s="1"/>
      <c r="B6" s="330" t="s">
        <v>67</v>
      </c>
      <c r="C6" s="333" t="s">
        <v>68</v>
      </c>
      <c r="D6" s="333"/>
      <c r="E6" s="334"/>
      <c r="F6" s="1"/>
      <c r="G6" s="330" t="s">
        <v>17</v>
      </c>
      <c r="H6" s="333" t="s">
        <v>69</v>
      </c>
      <c r="I6" s="333"/>
      <c r="J6" s="334"/>
      <c r="K6" s="1"/>
      <c r="L6" s="330" t="s">
        <v>17</v>
      </c>
      <c r="M6" s="333" t="s">
        <v>68</v>
      </c>
      <c r="N6" s="333"/>
      <c r="O6" s="334"/>
    </row>
    <row r="7" spans="1:15" ht="15" customHeight="1" x14ac:dyDescent="0.25">
      <c r="A7" s="321"/>
      <c r="B7" s="331"/>
      <c r="C7" s="322" t="s">
        <v>70</v>
      </c>
      <c r="D7" s="142" t="s">
        <v>71</v>
      </c>
      <c r="E7" s="317" t="s">
        <v>5</v>
      </c>
      <c r="F7" s="324"/>
      <c r="G7" s="331"/>
      <c r="H7" s="322" t="s">
        <v>70</v>
      </c>
      <c r="I7" s="142" t="s">
        <v>71</v>
      </c>
      <c r="J7" s="317" t="s">
        <v>5</v>
      </c>
      <c r="K7" s="335"/>
      <c r="L7" s="331"/>
      <c r="M7" s="322" t="s">
        <v>70</v>
      </c>
      <c r="N7" s="142" t="s">
        <v>71</v>
      </c>
      <c r="O7" s="317" t="s">
        <v>5</v>
      </c>
    </row>
    <row r="8" spans="1:15" ht="105.75" customHeight="1" thickBot="1" x14ac:dyDescent="0.3">
      <c r="A8" s="321"/>
      <c r="B8" s="332"/>
      <c r="C8" s="323"/>
      <c r="D8" s="116" t="s">
        <v>72</v>
      </c>
      <c r="E8" s="318"/>
      <c r="F8" s="324"/>
      <c r="G8" s="332"/>
      <c r="H8" s="323"/>
      <c r="I8" s="116" t="s">
        <v>72</v>
      </c>
      <c r="J8" s="318"/>
      <c r="K8" s="335"/>
      <c r="L8" s="332"/>
      <c r="M8" s="323"/>
      <c r="N8" s="116" t="s">
        <v>72</v>
      </c>
      <c r="O8" s="318"/>
    </row>
    <row r="9" spans="1:15" x14ac:dyDescent="0.25">
      <c r="A9" s="1"/>
      <c r="B9" s="117" t="s">
        <v>1</v>
      </c>
      <c r="C9" s="118">
        <v>50</v>
      </c>
      <c r="D9" s="118">
        <v>7</v>
      </c>
      <c r="E9" s="119">
        <f>SUM(C9:D9)</f>
        <v>57</v>
      </c>
      <c r="F9" s="1"/>
      <c r="G9" s="117" t="s">
        <v>1</v>
      </c>
      <c r="H9" s="118">
        <v>0</v>
      </c>
      <c r="I9" s="12">
        <v>0</v>
      </c>
      <c r="J9" s="119">
        <f t="shared" ref="J9:J14" si="0">SUM(H9:I9)</f>
        <v>0</v>
      </c>
      <c r="K9" s="1"/>
      <c r="L9" s="117" t="s">
        <v>1</v>
      </c>
      <c r="M9" s="118">
        <v>0</v>
      </c>
      <c r="N9" s="118">
        <v>0</v>
      </c>
      <c r="O9" s="119">
        <f t="shared" ref="O9:O14" si="1">SUM(M9:N9)</f>
        <v>0</v>
      </c>
    </row>
    <row r="10" spans="1:15" x14ac:dyDescent="0.25">
      <c r="A10" s="1"/>
      <c r="B10" s="120" t="s">
        <v>2</v>
      </c>
      <c r="C10" s="9">
        <v>60</v>
      </c>
      <c r="D10" s="9">
        <v>8</v>
      </c>
      <c r="E10" s="119">
        <f t="shared" ref="E10:E14" si="2">SUM(C10:D10)</f>
        <v>68</v>
      </c>
      <c r="F10" s="1"/>
      <c r="G10" s="120" t="s">
        <v>2</v>
      </c>
      <c r="H10" s="9">
        <v>0</v>
      </c>
      <c r="I10" s="9">
        <v>0</v>
      </c>
      <c r="J10" s="119">
        <f t="shared" si="0"/>
        <v>0</v>
      </c>
      <c r="K10" s="1"/>
      <c r="L10" s="120" t="s">
        <v>2</v>
      </c>
      <c r="M10" s="9">
        <v>358</v>
      </c>
      <c r="N10" s="9">
        <v>0</v>
      </c>
      <c r="O10" s="119">
        <f t="shared" si="1"/>
        <v>358</v>
      </c>
    </row>
    <row r="11" spans="1:15" x14ac:dyDescent="0.25">
      <c r="A11" s="1"/>
      <c r="B11" s="120" t="s">
        <v>3</v>
      </c>
      <c r="C11" s="9">
        <v>59</v>
      </c>
      <c r="D11" s="9">
        <v>7</v>
      </c>
      <c r="E11" s="119">
        <f t="shared" si="2"/>
        <v>66</v>
      </c>
      <c r="F11" s="1"/>
      <c r="G11" s="120" t="s">
        <v>3</v>
      </c>
      <c r="H11" s="9">
        <v>0</v>
      </c>
      <c r="I11" s="9">
        <v>0</v>
      </c>
      <c r="J11" s="119">
        <f t="shared" si="0"/>
        <v>0</v>
      </c>
      <c r="K11" s="1"/>
      <c r="L11" s="120" t="s">
        <v>3</v>
      </c>
      <c r="M11" s="9">
        <v>165</v>
      </c>
      <c r="N11" s="9">
        <v>0</v>
      </c>
      <c r="O11" s="119">
        <f t="shared" si="1"/>
        <v>165</v>
      </c>
    </row>
    <row r="12" spans="1:15" x14ac:dyDescent="0.25">
      <c r="A12" s="1"/>
      <c r="B12" s="120" t="s">
        <v>4</v>
      </c>
      <c r="C12" s="9">
        <v>59</v>
      </c>
      <c r="D12" s="9">
        <v>0</v>
      </c>
      <c r="E12" s="119">
        <f t="shared" si="2"/>
        <v>59</v>
      </c>
      <c r="F12" s="1"/>
      <c r="G12" s="120" t="s">
        <v>4</v>
      </c>
      <c r="H12" s="9">
        <v>0</v>
      </c>
      <c r="I12" s="9">
        <v>0</v>
      </c>
      <c r="J12" s="119">
        <f t="shared" si="0"/>
        <v>0</v>
      </c>
      <c r="K12" s="1"/>
      <c r="L12" s="120" t="s">
        <v>4</v>
      </c>
      <c r="M12" s="9">
        <v>0</v>
      </c>
      <c r="N12" s="9">
        <v>0</v>
      </c>
      <c r="O12" s="119">
        <f t="shared" si="1"/>
        <v>0</v>
      </c>
    </row>
    <row r="13" spans="1:15" x14ac:dyDescent="0.25">
      <c r="A13" s="1"/>
      <c r="B13" s="120" t="s">
        <v>6</v>
      </c>
      <c r="C13" s="9"/>
      <c r="D13" s="9"/>
      <c r="E13" s="119">
        <f t="shared" si="2"/>
        <v>0</v>
      </c>
      <c r="F13" s="1"/>
      <c r="G13" s="120" t="s">
        <v>6</v>
      </c>
      <c r="H13" s="9"/>
      <c r="I13" s="9"/>
      <c r="J13" s="119">
        <f t="shared" si="0"/>
        <v>0</v>
      </c>
      <c r="K13" s="1"/>
      <c r="L13" s="120" t="s">
        <v>6</v>
      </c>
      <c r="M13" s="15"/>
      <c r="N13" s="9"/>
      <c r="O13" s="119">
        <f t="shared" si="1"/>
        <v>0</v>
      </c>
    </row>
    <row r="14" spans="1:15" ht="15.75" thickBot="1" x14ac:dyDescent="0.3">
      <c r="A14" s="1"/>
      <c r="B14" s="121" t="s">
        <v>7</v>
      </c>
      <c r="C14" s="10"/>
      <c r="D14" s="10"/>
      <c r="E14" s="119">
        <f t="shared" si="2"/>
        <v>0</v>
      </c>
      <c r="F14" s="1"/>
      <c r="G14" s="121" t="s">
        <v>7</v>
      </c>
      <c r="H14" s="10"/>
      <c r="I14" s="10"/>
      <c r="J14" s="119">
        <f t="shared" si="0"/>
        <v>0</v>
      </c>
      <c r="K14" s="1"/>
      <c r="L14" s="121" t="s">
        <v>7</v>
      </c>
      <c r="M14" s="10"/>
      <c r="N14" s="10"/>
      <c r="O14" s="119">
        <f t="shared" si="1"/>
        <v>0</v>
      </c>
    </row>
    <row r="15" spans="1:15" ht="15.75" thickBot="1" x14ac:dyDescent="0.3">
      <c r="A15" s="1"/>
      <c r="B15" s="309" t="s">
        <v>73</v>
      </c>
      <c r="C15" s="310"/>
      <c r="D15" s="311"/>
      <c r="E15" s="122">
        <f>SUM(E9:E14)</f>
        <v>250</v>
      </c>
      <c r="F15" s="1"/>
      <c r="G15" s="309" t="s">
        <v>73</v>
      </c>
      <c r="H15" s="310"/>
      <c r="I15" s="311"/>
      <c r="J15" s="122">
        <f>SUM(J9:J14)</f>
        <v>0</v>
      </c>
      <c r="K15" s="1"/>
      <c r="L15" s="309" t="s">
        <v>73</v>
      </c>
      <c r="M15" s="310"/>
      <c r="N15" s="316"/>
      <c r="O15" s="123">
        <f>SUM(O9:O14)</f>
        <v>523</v>
      </c>
    </row>
    <row r="16" spans="1:15" x14ac:dyDescent="0.25">
      <c r="A16" s="1"/>
      <c r="B16" s="117" t="s">
        <v>8</v>
      </c>
      <c r="C16" s="124"/>
      <c r="D16" s="124"/>
      <c r="E16" s="119">
        <f t="shared" ref="E16:E21" si="3">SUM(C16:D16)</f>
        <v>0</v>
      </c>
      <c r="F16" s="1"/>
      <c r="G16" s="117" t="s">
        <v>8</v>
      </c>
      <c r="H16" s="118"/>
      <c r="I16" s="118"/>
      <c r="J16" s="119">
        <f t="shared" ref="J16:J21" si="4">SUM(H16:I16)</f>
        <v>0</v>
      </c>
      <c r="K16" s="1"/>
      <c r="L16" s="117" t="s">
        <v>8</v>
      </c>
      <c r="M16" s="118"/>
      <c r="N16" s="118"/>
      <c r="O16" s="119">
        <f t="shared" ref="O16:O21" si="5">SUM(M16:N16)</f>
        <v>0</v>
      </c>
    </row>
    <row r="17" spans="1:15" x14ac:dyDescent="0.25">
      <c r="A17" s="1"/>
      <c r="B17" s="120" t="s">
        <v>9</v>
      </c>
      <c r="C17" s="125"/>
      <c r="D17" s="125"/>
      <c r="E17" s="119">
        <f t="shared" si="3"/>
        <v>0</v>
      </c>
      <c r="F17" s="1"/>
      <c r="G17" s="120" t="s">
        <v>9</v>
      </c>
      <c r="H17" s="118"/>
      <c r="I17" s="118"/>
      <c r="J17" s="119">
        <f t="shared" si="4"/>
        <v>0</v>
      </c>
      <c r="K17" s="1"/>
      <c r="L17" s="120" t="s">
        <v>9</v>
      </c>
      <c r="M17" s="125"/>
      <c r="N17" s="126"/>
      <c r="O17" s="119">
        <f t="shared" si="5"/>
        <v>0</v>
      </c>
    </row>
    <row r="18" spans="1:15" x14ac:dyDescent="0.25">
      <c r="A18" s="1"/>
      <c r="B18" s="120" t="s">
        <v>10</v>
      </c>
      <c r="C18" s="125"/>
      <c r="D18" s="125"/>
      <c r="E18" s="119">
        <f t="shared" si="3"/>
        <v>0</v>
      </c>
      <c r="F18" s="1"/>
      <c r="G18" s="120" t="s">
        <v>10</v>
      </c>
      <c r="H18" s="9"/>
      <c r="I18" s="9"/>
      <c r="J18" s="119">
        <f t="shared" si="4"/>
        <v>0</v>
      </c>
      <c r="K18" s="1"/>
      <c r="L18" s="120" t="s">
        <v>10</v>
      </c>
      <c r="M18" s="9"/>
      <c r="N18" s="9"/>
      <c r="O18" s="119">
        <f t="shared" si="5"/>
        <v>0</v>
      </c>
    </row>
    <row r="19" spans="1:15" x14ac:dyDescent="0.25">
      <c r="A19" s="1"/>
      <c r="B19" s="120" t="s">
        <v>11</v>
      </c>
      <c r="C19" s="9"/>
      <c r="D19" s="5"/>
      <c r="E19" s="119">
        <f t="shared" si="3"/>
        <v>0</v>
      </c>
      <c r="F19" s="1"/>
      <c r="G19" s="120" t="s">
        <v>11</v>
      </c>
      <c r="H19" s="9"/>
      <c r="I19" s="9"/>
      <c r="J19" s="119">
        <f t="shared" si="4"/>
        <v>0</v>
      </c>
      <c r="K19" s="1"/>
      <c r="L19" s="120" t="s">
        <v>11</v>
      </c>
      <c r="M19" s="9"/>
      <c r="N19" s="9"/>
      <c r="O19" s="119">
        <f t="shared" si="5"/>
        <v>0</v>
      </c>
    </row>
    <row r="20" spans="1:15" x14ac:dyDescent="0.25">
      <c r="A20" s="1"/>
      <c r="B20" s="120" t="s">
        <v>12</v>
      </c>
      <c r="C20" s="9"/>
      <c r="D20" s="9"/>
      <c r="E20" s="119">
        <f t="shared" si="3"/>
        <v>0</v>
      </c>
      <c r="F20" s="1"/>
      <c r="G20" s="120" t="s">
        <v>12</v>
      </c>
      <c r="H20" s="9"/>
      <c r="I20" s="9"/>
      <c r="J20" s="119">
        <f t="shared" si="4"/>
        <v>0</v>
      </c>
      <c r="K20" s="1"/>
      <c r="L20" s="120" t="s">
        <v>12</v>
      </c>
      <c r="M20" s="9"/>
      <c r="N20" s="9"/>
      <c r="O20" s="119">
        <f t="shared" si="5"/>
        <v>0</v>
      </c>
    </row>
    <row r="21" spans="1:15" ht="15.75" thickBot="1" x14ac:dyDescent="0.3">
      <c r="A21" s="1"/>
      <c r="B21" s="121" t="s">
        <v>13</v>
      </c>
      <c r="C21" s="10"/>
      <c r="D21" s="10"/>
      <c r="E21" s="119">
        <f t="shared" si="3"/>
        <v>0</v>
      </c>
      <c r="F21" s="1"/>
      <c r="G21" s="121" t="s">
        <v>13</v>
      </c>
      <c r="H21" s="10"/>
      <c r="I21" s="10"/>
      <c r="J21" s="119">
        <f t="shared" si="4"/>
        <v>0</v>
      </c>
      <c r="K21" s="1"/>
      <c r="L21" s="121" t="s">
        <v>13</v>
      </c>
      <c r="M21" s="10"/>
      <c r="N21" s="10"/>
      <c r="O21" s="119">
        <f t="shared" si="5"/>
        <v>0</v>
      </c>
    </row>
    <row r="22" spans="1:15" ht="15.75" thickBot="1" x14ac:dyDescent="0.3">
      <c r="A22" s="1"/>
      <c r="B22" s="309" t="s">
        <v>74</v>
      </c>
      <c r="C22" s="310"/>
      <c r="D22" s="311"/>
      <c r="E22" s="122">
        <f>SUM(E16:E21)</f>
        <v>0</v>
      </c>
      <c r="F22" s="1"/>
      <c r="G22" s="309" t="s">
        <v>74</v>
      </c>
      <c r="H22" s="310"/>
      <c r="I22" s="311"/>
      <c r="J22" s="122">
        <f>SUM(J16:J21)</f>
        <v>0</v>
      </c>
      <c r="K22" s="1"/>
      <c r="L22" s="312" t="s">
        <v>74</v>
      </c>
      <c r="M22" s="313"/>
      <c r="N22" s="314"/>
      <c r="O22" s="122">
        <f>SUM(O16:O21)</f>
        <v>0</v>
      </c>
    </row>
    <row r="23" spans="1:15" ht="15.75" thickBot="1" x14ac:dyDescent="0.3">
      <c r="A23" s="1"/>
      <c r="B23" s="312" t="s">
        <v>75</v>
      </c>
      <c r="C23" s="313"/>
      <c r="D23" s="315"/>
      <c r="E23" s="122">
        <f>E15+E22</f>
        <v>250</v>
      </c>
      <c r="F23" s="1"/>
      <c r="G23" s="309" t="s">
        <v>75</v>
      </c>
      <c r="H23" s="310"/>
      <c r="I23" s="316"/>
      <c r="J23" s="122">
        <f>J15+J22</f>
        <v>0</v>
      </c>
      <c r="K23" s="1"/>
      <c r="L23" s="312" t="s">
        <v>75</v>
      </c>
      <c r="M23" s="313"/>
      <c r="N23" s="315"/>
      <c r="O23" s="122">
        <f>O15+O22</f>
        <v>523</v>
      </c>
    </row>
    <row r="24" spans="1:1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ht="15.75" thickBot="1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ht="18.75" customHeight="1" x14ac:dyDescent="0.3">
      <c r="A27" s="1"/>
      <c r="B27" s="319"/>
      <c r="C27" s="320"/>
      <c r="D27" s="320"/>
      <c r="E27" s="320"/>
      <c r="F27" s="320"/>
      <c r="G27" s="320"/>
      <c r="H27" s="320"/>
      <c r="I27" s="320"/>
      <c r="J27" s="320"/>
      <c r="K27" s="320"/>
      <c r="L27" s="320"/>
      <c r="M27" s="320"/>
      <c r="N27" s="320"/>
      <c r="O27" s="320"/>
    </row>
    <row r="28" spans="1:15" ht="19.5" thickBot="1" x14ac:dyDescent="0.35">
      <c r="A28" s="1"/>
      <c r="B28" s="307" t="s">
        <v>76</v>
      </c>
      <c r="C28" s="308"/>
      <c r="D28" s="308"/>
      <c r="E28" s="308"/>
      <c r="F28" s="308"/>
      <c r="G28" s="308"/>
      <c r="H28" s="308"/>
      <c r="I28" s="308"/>
      <c r="J28" s="308"/>
      <c r="K28" s="308"/>
      <c r="L28" s="308"/>
      <c r="M28" s="308"/>
      <c r="N28" s="308"/>
      <c r="O28" s="308"/>
    </row>
    <row r="29" spans="1:15" ht="30" x14ac:dyDescent="0.25">
      <c r="A29" s="15"/>
      <c r="B29" s="127" t="s">
        <v>77</v>
      </c>
      <c r="C29" s="128" t="s">
        <v>31</v>
      </c>
      <c r="D29" s="128" t="s">
        <v>32</v>
      </c>
      <c r="E29" s="128" t="s">
        <v>33</v>
      </c>
      <c r="F29" s="128" t="s">
        <v>34</v>
      </c>
      <c r="G29" s="128" t="s">
        <v>35</v>
      </c>
      <c r="H29" s="128" t="s">
        <v>36</v>
      </c>
      <c r="I29" s="128" t="s">
        <v>37</v>
      </c>
      <c r="J29" s="128" t="s">
        <v>38</v>
      </c>
      <c r="K29" s="128" t="s">
        <v>39</v>
      </c>
      <c r="L29" s="128" t="s">
        <v>40</v>
      </c>
      <c r="M29" s="128" t="s">
        <v>41</v>
      </c>
      <c r="N29" s="128" t="s">
        <v>42</v>
      </c>
      <c r="O29" s="129" t="s">
        <v>78</v>
      </c>
    </row>
    <row r="30" spans="1:15" x14ac:dyDescent="0.25">
      <c r="A30" s="1"/>
      <c r="B30" s="130" t="s">
        <v>79</v>
      </c>
      <c r="C30" s="131">
        <v>0</v>
      </c>
      <c r="D30" s="131">
        <v>60</v>
      </c>
      <c r="E30" s="131">
        <v>37</v>
      </c>
      <c r="F30" s="131">
        <v>0</v>
      </c>
      <c r="G30" s="131"/>
      <c r="H30" s="131"/>
      <c r="I30" s="132"/>
      <c r="J30" s="131"/>
      <c r="K30" s="131"/>
      <c r="L30" s="133"/>
      <c r="M30" s="131"/>
      <c r="N30" s="131"/>
      <c r="O30" s="134">
        <f t="shared" ref="O30:O47" si="6">SUM(D30:N30)</f>
        <v>97</v>
      </c>
    </row>
    <row r="31" spans="1:15" ht="30" x14ac:dyDescent="0.25">
      <c r="A31" s="1"/>
      <c r="B31" s="130" t="s">
        <v>80</v>
      </c>
      <c r="C31" s="131">
        <v>0</v>
      </c>
      <c r="D31" s="131">
        <v>20</v>
      </c>
      <c r="E31" s="131">
        <v>0</v>
      </c>
      <c r="F31" s="131">
        <v>0</v>
      </c>
      <c r="G31" s="131"/>
      <c r="H31" s="131"/>
      <c r="I31" s="135"/>
      <c r="J31" s="136"/>
      <c r="K31" s="131"/>
      <c r="L31" s="133"/>
      <c r="M31" s="131"/>
      <c r="N31" s="131"/>
      <c r="O31" s="134">
        <f t="shared" si="6"/>
        <v>20</v>
      </c>
    </row>
    <row r="32" spans="1:15" x14ac:dyDescent="0.25">
      <c r="A32" s="1"/>
      <c r="B32" s="130" t="s">
        <v>81</v>
      </c>
      <c r="C32" s="131">
        <v>0</v>
      </c>
      <c r="D32" s="131">
        <v>34</v>
      </c>
      <c r="E32" s="131">
        <v>53</v>
      </c>
      <c r="F32" s="131">
        <v>0</v>
      </c>
      <c r="G32" s="131"/>
      <c r="H32" s="131"/>
      <c r="I32" s="135"/>
      <c r="J32" s="136"/>
      <c r="K32" s="131"/>
      <c r="L32" s="133"/>
      <c r="M32" s="131"/>
      <c r="N32" s="131"/>
      <c r="O32" s="134">
        <f t="shared" si="6"/>
        <v>87</v>
      </c>
    </row>
    <row r="33" spans="1:15" x14ac:dyDescent="0.25">
      <c r="A33" s="1"/>
      <c r="B33" s="130" t="s">
        <v>82</v>
      </c>
      <c r="C33" s="131">
        <v>0</v>
      </c>
      <c r="D33" s="131">
        <v>0</v>
      </c>
      <c r="E33" s="131">
        <v>0</v>
      </c>
      <c r="F33" s="131">
        <v>0</v>
      </c>
      <c r="G33" s="131"/>
      <c r="H33" s="131"/>
      <c r="I33" s="135"/>
      <c r="J33" s="136"/>
      <c r="K33" s="131"/>
      <c r="L33" s="133"/>
      <c r="M33" s="131"/>
      <c r="N33" s="131"/>
      <c r="O33" s="134">
        <f t="shared" si="6"/>
        <v>0</v>
      </c>
    </row>
    <row r="34" spans="1:15" x14ac:dyDescent="0.25">
      <c r="A34" s="1"/>
      <c r="B34" s="130" t="s">
        <v>83</v>
      </c>
      <c r="C34" s="131">
        <v>0</v>
      </c>
      <c r="D34" s="131">
        <v>1</v>
      </c>
      <c r="E34" s="131">
        <v>0</v>
      </c>
      <c r="F34" s="131">
        <v>0</v>
      </c>
      <c r="G34" s="131"/>
      <c r="H34" s="131"/>
      <c r="I34" s="135"/>
      <c r="J34" s="136"/>
      <c r="K34" s="131"/>
      <c r="L34" s="133"/>
      <c r="M34" s="131"/>
      <c r="N34" s="131"/>
      <c r="O34" s="134">
        <f t="shared" si="6"/>
        <v>1</v>
      </c>
    </row>
    <row r="35" spans="1:15" ht="30" x14ac:dyDescent="0.25">
      <c r="A35" s="1"/>
      <c r="B35" s="130" t="s">
        <v>84</v>
      </c>
      <c r="C35" s="131">
        <v>0</v>
      </c>
      <c r="D35" s="131">
        <v>173</v>
      </c>
      <c r="E35" s="131">
        <v>60</v>
      </c>
      <c r="F35" s="131">
        <v>0</v>
      </c>
      <c r="G35" s="131"/>
      <c r="H35" s="131"/>
      <c r="I35" s="135"/>
      <c r="J35" s="136"/>
      <c r="K35" s="131"/>
      <c r="L35" s="133"/>
      <c r="M35" s="131"/>
      <c r="N35" s="131"/>
      <c r="O35" s="134">
        <f t="shared" si="6"/>
        <v>233</v>
      </c>
    </row>
    <row r="36" spans="1:15" ht="30" x14ac:dyDescent="0.25">
      <c r="A36" s="1"/>
      <c r="B36" s="130" t="s">
        <v>85</v>
      </c>
      <c r="C36" s="131">
        <v>0</v>
      </c>
      <c r="D36" s="131">
        <v>0</v>
      </c>
      <c r="E36" s="131">
        <v>0</v>
      </c>
      <c r="F36" s="131">
        <v>0</v>
      </c>
      <c r="G36" s="131"/>
      <c r="H36" s="131"/>
      <c r="I36" s="135"/>
      <c r="J36" s="136"/>
      <c r="K36" s="131"/>
      <c r="L36" s="133"/>
      <c r="M36" s="131"/>
      <c r="N36" s="131"/>
      <c r="O36" s="134">
        <f t="shared" si="6"/>
        <v>0</v>
      </c>
    </row>
    <row r="37" spans="1:15" x14ac:dyDescent="0.25">
      <c r="A37" s="1"/>
      <c r="B37" s="130" t="s">
        <v>86</v>
      </c>
      <c r="C37" s="131">
        <v>0</v>
      </c>
      <c r="D37" s="131">
        <v>70</v>
      </c>
      <c r="E37" s="131">
        <v>5</v>
      </c>
      <c r="F37" s="131">
        <v>0</v>
      </c>
      <c r="G37" s="131"/>
      <c r="H37" s="131"/>
      <c r="I37" s="135"/>
      <c r="J37" s="136"/>
      <c r="K37" s="131"/>
      <c r="L37" s="133"/>
      <c r="M37" s="131"/>
      <c r="N37" s="131"/>
      <c r="O37" s="134">
        <f t="shared" si="6"/>
        <v>75</v>
      </c>
    </row>
    <row r="38" spans="1:15" x14ac:dyDescent="0.25">
      <c r="A38" s="1"/>
      <c r="B38" s="130" t="s">
        <v>87</v>
      </c>
      <c r="C38" s="131">
        <v>0</v>
      </c>
      <c r="D38" s="131">
        <v>0</v>
      </c>
      <c r="E38" s="131">
        <v>10</v>
      </c>
      <c r="F38" s="131">
        <v>0</v>
      </c>
      <c r="G38" s="131"/>
      <c r="H38" s="131"/>
      <c r="I38" s="135"/>
      <c r="J38" s="136"/>
      <c r="K38" s="131"/>
      <c r="L38" s="133"/>
      <c r="M38" s="131"/>
      <c r="N38" s="131"/>
      <c r="O38" s="134">
        <f t="shared" si="6"/>
        <v>10</v>
      </c>
    </row>
    <row r="39" spans="1:15" x14ac:dyDescent="0.25">
      <c r="A39" s="1"/>
      <c r="B39" s="130" t="s">
        <v>88</v>
      </c>
      <c r="C39" s="131">
        <v>0</v>
      </c>
      <c r="D39" s="131">
        <v>0</v>
      </c>
      <c r="E39" s="131">
        <v>0</v>
      </c>
      <c r="F39" s="131">
        <v>0</v>
      </c>
      <c r="G39" s="131"/>
      <c r="H39" s="131"/>
      <c r="I39" s="135"/>
      <c r="J39" s="136"/>
      <c r="K39" s="131"/>
      <c r="L39" s="133"/>
      <c r="M39" s="131"/>
      <c r="N39" s="131"/>
      <c r="O39" s="134">
        <f t="shared" si="6"/>
        <v>0</v>
      </c>
    </row>
    <row r="40" spans="1:15" x14ac:dyDescent="0.25">
      <c r="A40" s="1"/>
      <c r="B40" s="130" t="s">
        <v>89</v>
      </c>
      <c r="C40" s="131">
        <v>0</v>
      </c>
      <c r="D40" s="131">
        <v>0</v>
      </c>
      <c r="E40" s="131">
        <v>0</v>
      </c>
      <c r="F40" s="131">
        <v>0</v>
      </c>
      <c r="G40" s="131"/>
      <c r="H40" s="131"/>
      <c r="I40" s="135"/>
      <c r="J40" s="136"/>
      <c r="K40" s="131"/>
      <c r="L40" s="133"/>
      <c r="M40" s="131"/>
      <c r="N40" s="131"/>
      <c r="O40" s="134">
        <f t="shared" si="6"/>
        <v>0</v>
      </c>
    </row>
    <row r="41" spans="1:15" x14ac:dyDescent="0.25">
      <c r="A41" s="1"/>
      <c r="B41" s="130" t="s">
        <v>90</v>
      </c>
      <c r="C41" s="131">
        <v>0</v>
      </c>
      <c r="D41" s="131">
        <v>0</v>
      </c>
      <c r="E41" s="131">
        <v>0</v>
      </c>
      <c r="F41" s="131">
        <v>0</v>
      </c>
      <c r="G41" s="131"/>
      <c r="H41" s="131"/>
      <c r="I41" s="135"/>
      <c r="J41" s="136"/>
      <c r="K41" s="131"/>
      <c r="L41" s="133"/>
      <c r="M41" s="131"/>
      <c r="N41" s="131"/>
      <c r="O41" s="134">
        <f t="shared" si="6"/>
        <v>0</v>
      </c>
    </row>
    <row r="42" spans="1:15" ht="30" x14ac:dyDescent="0.25">
      <c r="A42" s="1"/>
      <c r="B42" s="130" t="s">
        <v>91</v>
      </c>
      <c r="C42" s="131">
        <v>0</v>
      </c>
      <c r="D42" s="131">
        <v>0</v>
      </c>
      <c r="E42" s="131">
        <v>0</v>
      </c>
      <c r="F42" s="131">
        <v>0</v>
      </c>
      <c r="G42" s="131"/>
      <c r="H42" s="131"/>
      <c r="I42" s="135"/>
      <c r="J42" s="136"/>
      <c r="K42" s="131"/>
      <c r="L42" s="133"/>
      <c r="M42" s="131"/>
      <c r="N42" s="131"/>
      <c r="O42" s="134">
        <f t="shared" si="6"/>
        <v>0</v>
      </c>
    </row>
    <row r="43" spans="1:15" ht="30" x14ac:dyDescent="0.25">
      <c r="A43" s="1"/>
      <c r="B43" s="130" t="s">
        <v>92</v>
      </c>
      <c r="C43" s="131">
        <v>0</v>
      </c>
      <c r="D43" s="131">
        <v>0</v>
      </c>
      <c r="E43" s="131">
        <v>0</v>
      </c>
      <c r="F43" s="131">
        <v>0</v>
      </c>
      <c r="G43" s="131"/>
      <c r="H43" s="131"/>
      <c r="I43" s="135"/>
      <c r="J43" s="136"/>
      <c r="K43" s="131"/>
      <c r="L43" s="133"/>
      <c r="M43" s="131"/>
      <c r="N43" s="131"/>
      <c r="O43" s="134">
        <f t="shared" si="6"/>
        <v>0</v>
      </c>
    </row>
    <row r="44" spans="1:15" x14ac:dyDescent="0.25">
      <c r="A44" s="1"/>
      <c r="B44" s="130" t="s">
        <v>93</v>
      </c>
      <c r="C44" s="131">
        <v>0</v>
      </c>
      <c r="D44" s="131">
        <v>0</v>
      </c>
      <c r="E44" s="131">
        <v>0</v>
      </c>
      <c r="F44" s="131">
        <v>0</v>
      </c>
      <c r="G44" s="131"/>
      <c r="H44" s="131"/>
      <c r="I44" s="135"/>
      <c r="J44" s="136"/>
      <c r="K44" s="131"/>
      <c r="L44" s="133"/>
      <c r="M44" s="131"/>
      <c r="N44" s="131"/>
      <c r="O44" s="134">
        <f t="shared" si="6"/>
        <v>0</v>
      </c>
    </row>
    <row r="45" spans="1:15" x14ac:dyDescent="0.25">
      <c r="A45" s="1"/>
      <c r="B45" s="130" t="s">
        <v>94</v>
      </c>
      <c r="C45" s="131">
        <v>0</v>
      </c>
      <c r="D45" s="131">
        <v>0</v>
      </c>
      <c r="E45" s="131">
        <v>0</v>
      </c>
      <c r="F45" s="131">
        <v>0</v>
      </c>
      <c r="G45" s="131"/>
      <c r="H45" s="131"/>
      <c r="I45" s="135"/>
      <c r="J45" s="136"/>
      <c r="K45" s="131"/>
      <c r="L45" s="133"/>
      <c r="M45" s="131"/>
      <c r="N45" s="131"/>
      <c r="O45" s="134">
        <f t="shared" si="6"/>
        <v>0</v>
      </c>
    </row>
    <row r="46" spans="1:15" x14ac:dyDescent="0.25">
      <c r="A46" s="1"/>
      <c r="B46" s="130" t="s">
        <v>95</v>
      </c>
      <c r="C46" s="131">
        <v>0</v>
      </c>
      <c r="D46" s="131">
        <v>0</v>
      </c>
      <c r="E46" s="131">
        <v>0</v>
      </c>
      <c r="F46" s="131">
        <v>0</v>
      </c>
      <c r="G46" s="131"/>
      <c r="H46" s="131"/>
      <c r="I46" s="135"/>
      <c r="J46" s="136"/>
      <c r="K46" s="131"/>
      <c r="L46" s="133"/>
      <c r="M46" s="131"/>
      <c r="N46" s="131"/>
      <c r="O46" s="134">
        <f t="shared" si="6"/>
        <v>0</v>
      </c>
    </row>
    <row r="47" spans="1:15" ht="45" x14ac:dyDescent="0.25">
      <c r="A47" s="1"/>
      <c r="B47" s="137" t="s">
        <v>96</v>
      </c>
      <c r="C47" s="131">
        <v>0</v>
      </c>
      <c r="D47" s="131">
        <v>0</v>
      </c>
      <c r="E47" s="131">
        <v>0</v>
      </c>
      <c r="F47" s="131">
        <v>0</v>
      </c>
      <c r="G47" s="133"/>
      <c r="H47" s="133"/>
      <c r="I47" s="138"/>
      <c r="J47" s="139"/>
      <c r="K47" s="133"/>
      <c r="L47" s="133"/>
      <c r="M47" s="133"/>
      <c r="N47" s="133"/>
      <c r="O47" s="134">
        <f t="shared" si="6"/>
        <v>0</v>
      </c>
    </row>
    <row r="48" spans="1:15" x14ac:dyDescent="0.25">
      <c r="A48" s="1"/>
      <c r="B48" s="140" t="s">
        <v>97</v>
      </c>
      <c r="C48" s="141">
        <f>SUM(C30:C47)</f>
        <v>0</v>
      </c>
      <c r="D48" s="141">
        <f>SUM(D30:D47)</f>
        <v>358</v>
      </c>
      <c r="E48" s="141">
        <f t="shared" ref="E48:N48" si="7">SUM(E30:E47)</f>
        <v>165</v>
      </c>
      <c r="F48" s="141">
        <f t="shared" si="7"/>
        <v>0</v>
      </c>
      <c r="G48" s="141">
        <f t="shared" si="7"/>
        <v>0</v>
      </c>
      <c r="H48" s="141">
        <f t="shared" si="7"/>
        <v>0</v>
      </c>
      <c r="I48" s="141">
        <f t="shared" si="7"/>
        <v>0</v>
      </c>
      <c r="J48" s="141">
        <f t="shared" si="7"/>
        <v>0</v>
      </c>
      <c r="K48" s="141">
        <f t="shared" si="7"/>
        <v>0</v>
      </c>
      <c r="L48" s="141">
        <f t="shared" si="7"/>
        <v>0</v>
      </c>
      <c r="M48" s="141">
        <f t="shared" si="7"/>
        <v>0</v>
      </c>
      <c r="N48" s="141">
        <f t="shared" si="7"/>
        <v>0</v>
      </c>
      <c r="O48" s="134">
        <f t="shared" ref="O48" si="8">SUM(C48:N48)</f>
        <v>523</v>
      </c>
    </row>
    <row r="49" spans="1:16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6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>
        <f>((523/1578)*100)-100</f>
        <v>-66.856780735107719</v>
      </c>
    </row>
    <row r="51" spans="1:16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6" x14ac:dyDescent="0.25">
      <c r="N52">
        <f>((72.74/72.74)*100)-100</f>
        <v>0</v>
      </c>
    </row>
  </sheetData>
  <mergeCells count="30">
    <mergeCell ref="B2:O2"/>
    <mergeCell ref="B5:E5"/>
    <mergeCell ref="G5:J5"/>
    <mergeCell ref="L5:O5"/>
    <mergeCell ref="B6:B8"/>
    <mergeCell ref="C6:E6"/>
    <mergeCell ref="G6:G8"/>
    <mergeCell ref="H6:J6"/>
    <mergeCell ref="L6:L8"/>
    <mergeCell ref="M6:O6"/>
    <mergeCell ref="K7:K8"/>
    <mergeCell ref="M7:M8"/>
    <mergeCell ref="O7:O8"/>
    <mergeCell ref="A7:A8"/>
    <mergeCell ref="C7:C8"/>
    <mergeCell ref="E7:E8"/>
    <mergeCell ref="F7:F8"/>
    <mergeCell ref="H7:H8"/>
    <mergeCell ref="B15:D15"/>
    <mergeCell ref="G15:I15"/>
    <mergeCell ref="L15:N15"/>
    <mergeCell ref="J7:J8"/>
    <mergeCell ref="B27:O27"/>
    <mergeCell ref="B28:O28"/>
    <mergeCell ref="B22:D22"/>
    <mergeCell ref="G22:I22"/>
    <mergeCell ref="L22:N22"/>
    <mergeCell ref="B23:D23"/>
    <mergeCell ref="G23:I23"/>
    <mergeCell ref="L23:N2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7BA5B-4BD7-4844-8FDD-110A6D8B915E}">
  <dimension ref="A1:AN59"/>
  <sheetViews>
    <sheetView topLeftCell="D1" workbookViewId="0">
      <selection activeCell="P27" sqref="P27"/>
    </sheetView>
  </sheetViews>
  <sheetFormatPr baseColWidth="10" defaultColWidth="11.42578125" defaultRowHeight="15" x14ac:dyDescent="0.25"/>
  <cols>
    <col min="4" max="4" width="13.5703125" customWidth="1"/>
    <col min="8" max="8" width="13" customWidth="1"/>
  </cols>
  <sheetData>
    <row r="1" spans="1:40" ht="15.75" thickBot="1" x14ac:dyDescent="0.3">
      <c r="A1" s="321"/>
      <c r="B1" s="321"/>
      <c r="C1" s="1"/>
      <c r="D1" s="1"/>
      <c r="E1" s="20"/>
      <c r="F1" s="20"/>
      <c r="G1" s="1"/>
      <c r="H1" s="1"/>
      <c r="I1" s="20"/>
      <c r="J1" s="20"/>
      <c r="K1" s="1"/>
      <c r="L1" s="1"/>
      <c r="M1" s="20"/>
      <c r="N1" s="20"/>
      <c r="O1" s="365"/>
      <c r="P1" s="365"/>
      <c r="Q1" s="20"/>
      <c r="R1" s="20"/>
      <c r="S1" s="1"/>
      <c r="T1" s="1"/>
      <c r="U1" s="20"/>
      <c r="V1" s="20"/>
      <c r="W1" s="365"/>
      <c r="X1" s="365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</row>
    <row r="2" spans="1:40" ht="21.75" thickBot="1" x14ac:dyDescent="0.3">
      <c r="A2" s="1"/>
      <c r="B2" s="457" t="s">
        <v>98</v>
      </c>
      <c r="C2" s="458"/>
      <c r="D2" s="458"/>
      <c r="E2" s="458"/>
      <c r="F2" s="458"/>
      <c r="G2" s="458"/>
      <c r="H2" s="458"/>
      <c r="I2" s="458"/>
      <c r="J2" s="458"/>
      <c r="K2" s="458"/>
      <c r="L2" s="458"/>
      <c r="M2" s="458"/>
      <c r="N2" s="458"/>
      <c r="O2" s="458"/>
      <c r="P2" s="458"/>
      <c r="Q2" s="458"/>
      <c r="R2" s="458"/>
      <c r="S2" s="458"/>
      <c r="T2" s="458"/>
      <c r="U2" s="458"/>
      <c r="V2" s="458"/>
      <c r="W2" s="458"/>
      <c r="X2" s="458"/>
      <c r="Y2" s="458"/>
      <c r="Z2" s="458"/>
      <c r="AA2" s="458"/>
      <c r="AB2" s="458"/>
      <c r="AC2" s="458"/>
      <c r="AD2" s="458"/>
      <c r="AE2" s="1"/>
      <c r="AF2" s="1"/>
      <c r="AG2" s="1"/>
      <c r="AH2" s="1"/>
      <c r="AI2" s="1"/>
      <c r="AJ2" s="1"/>
      <c r="AK2" s="1"/>
      <c r="AL2" s="1"/>
      <c r="AM2" s="1"/>
      <c r="AN2" s="1"/>
    </row>
    <row r="3" spans="1:40" x14ac:dyDescent="0.25">
      <c r="A3" s="321"/>
      <c r="B3" s="321"/>
      <c r="C3" s="1"/>
      <c r="D3" s="1"/>
      <c r="E3" s="20"/>
      <c r="F3" s="20"/>
      <c r="G3" s="1"/>
      <c r="H3" s="1">
        <f>1-(G7/K7)</f>
        <v>0.26947637292464877</v>
      </c>
      <c r="I3" s="20"/>
      <c r="J3" s="20"/>
      <c r="K3" s="1"/>
      <c r="L3" s="1"/>
      <c r="M3" s="20"/>
      <c r="N3" s="20"/>
      <c r="O3" s="349"/>
      <c r="P3" s="349"/>
      <c r="Q3" s="20"/>
      <c r="R3" s="20"/>
      <c r="S3" s="1"/>
      <c r="T3" s="1"/>
      <c r="U3" s="20"/>
      <c r="V3" s="20"/>
      <c r="W3" s="349"/>
      <c r="X3" s="349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</row>
    <row r="4" spans="1:40" ht="15.75" thickBot="1" x14ac:dyDescent="0.3">
      <c r="A4" s="321"/>
      <c r="B4" s="321"/>
      <c r="C4" s="1"/>
      <c r="D4" s="1"/>
      <c r="E4" s="20"/>
      <c r="F4" s="20"/>
      <c r="G4" s="1"/>
      <c r="H4" s="1"/>
      <c r="I4" s="20"/>
      <c r="J4" s="20"/>
      <c r="K4" s="1"/>
      <c r="L4" s="1"/>
      <c r="M4" s="20"/>
      <c r="N4" s="20"/>
      <c r="O4" s="365"/>
      <c r="P4" s="365"/>
      <c r="Q4" s="20"/>
      <c r="R4" s="20"/>
      <c r="S4" s="1"/>
      <c r="T4" s="1"/>
      <c r="U4" s="20"/>
      <c r="V4" s="20"/>
      <c r="W4" s="365"/>
      <c r="X4" s="365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</row>
    <row r="5" spans="1:40" ht="19.5" thickBot="1" x14ac:dyDescent="0.35">
      <c r="A5" s="1"/>
      <c r="B5" s="462">
        <v>2025</v>
      </c>
      <c r="C5" s="463"/>
      <c r="D5" s="463"/>
      <c r="E5" s="463"/>
      <c r="F5" s="463"/>
      <c r="G5" s="463"/>
      <c r="H5" s="463"/>
      <c r="I5" s="463"/>
      <c r="J5" s="463"/>
      <c r="K5" s="463"/>
      <c r="L5" s="463"/>
      <c r="M5" s="463"/>
      <c r="N5" s="463"/>
      <c r="O5" s="463"/>
      <c r="P5" s="463"/>
      <c r="Q5" s="463"/>
      <c r="R5" s="463"/>
      <c r="S5" s="463"/>
      <c r="T5" s="463"/>
      <c r="U5" s="463"/>
      <c r="V5" s="463"/>
      <c r="W5" s="463"/>
      <c r="X5" s="463"/>
      <c r="Y5" s="463"/>
      <c r="Z5" s="463"/>
      <c r="AA5" s="463"/>
      <c r="AB5" s="463"/>
      <c r="AC5" s="463"/>
      <c r="AD5" s="463"/>
      <c r="AE5" s="1"/>
      <c r="AF5" s="1"/>
      <c r="AG5" s="1"/>
      <c r="AH5" s="1"/>
      <c r="AI5" s="1"/>
      <c r="AJ5" s="1"/>
      <c r="AK5" s="1"/>
      <c r="AL5" s="1"/>
      <c r="AM5" s="1"/>
      <c r="AN5" s="1"/>
    </row>
    <row r="6" spans="1:40" ht="15.75" thickBot="1" x14ac:dyDescent="0.3">
      <c r="A6" s="1"/>
      <c r="B6" s="143" t="s">
        <v>99</v>
      </c>
      <c r="C6" s="143" t="s">
        <v>100</v>
      </c>
      <c r="D6" s="144" t="s">
        <v>101</v>
      </c>
      <c r="E6" s="356" t="s">
        <v>102</v>
      </c>
      <c r="F6" s="464"/>
      <c r="G6" s="146" t="s">
        <v>103</v>
      </c>
      <c r="H6" s="147" t="s">
        <v>29</v>
      </c>
      <c r="I6" s="356" t="s">
        <v>102</v>
      </c>
      <c r="J6" s="464"/>
      <c r="K6" s="148" t="s">
        <v>103</v>
      </c>
      <c r="L6" s="149" t="s">
        <v>29</v>
      </c>
      <c r="M6" s="356" t="s">
        <v>102</v>
      </c>
      <c r="N6" s="464"/>
      <c r="O6" s="148" t="s">
        <v>103</v>
      </c>
      <c r="P6" s="149" t="s">
        <v>29</v>
      </c>
      <c r="Q6" s="356" t="s">
        <v>102</v>
      </c>
      <c r="R6" s="464"/>
      <c r="S6" s="146" t="s">
        <v>103</v>
      </c>
      <c r="T6" s="149" t="s">
        <v>29</v>
      </c>
      <c r="U6" s="356" t="s">
        <v>102</v>
      </c>
      <c r="V6" s="464"/>
      <c r="W6" s="148" t="s">
        <v>103</v>
      </c>
      <c r="X6" s="149" t="s">
        <v>29</v>
      </c>
      <c r="Y6" s="356" t="s">
        <v>102</v>
      </c>
      <c r="Z6" s="464"/>
      <c r="AA6" s="148" t="s">
        <v>103</v>
      </c>
      <c r="AB6" s="149" t="s">
        <v>29</v>
      </c>
      <c r="AC6" s="148" t="s">
        <v>104</v>
      </c>
      <c r="AD6" s="149" t="s">
        <v>56</v>
      </c>
      <c r="AE6" s="1"/>
      <c r="AF6" s="1"/>
      <c r="AG6" s="1"/>
      <c r="AH6" s="1"/>
      <c r="AI6" s="1"/>
      <c r="AJ6" s="1"/>
      <c r="AK6" s="1"/>
      <c r="AL6" s="1"/>
      <c r="AM6" s="1"/>
      <c r="AN6" s="1"/>
    </row>
    <row r="7" spans="1:40" x14ac:dyDescent="0.25">
      <c r="A7" s="1"/>
      <c r="B7" s="418">
        <v>10123386</v>
      </c>
      <c r="C7" s="418" t="s">
        <v>105</v>
      </c>
      <c r="D7" s="150" t="s">
        <v>106</v>
      </c>
      <c r="E7" s="444" t="s">
        <v>107</v>
      </c>
      <c r="F7" s="429"/>
      <c r="G7" s="460">
        <v>572</v>
      </c>
      <c r="H7" s="151">
        <v>3046907.02</v>
      </c>
      <c r="I7" s="428" t="s">
        <v>108</v>
      </c>
      <c r="J7" s="429"/>
      <c r="K7" s="434">
        <v>783</v>
      </c>
      <c r="L7" s="152">
        <v>4160676.24</v>
      </c>
      <c r="M7" s="428"/>
      <c r="N7" s="429"/>
      <c r="O7" s="434"/>
      <c r="P7" s="152"/>
      <c r="Q7" s="428"/>
      <c r="R7" s="429"/>
      <c r="S7" s="447"/>
      <c r="T7" s="152"/>
      <c r="U7" s="428"/>
      <c r="V7" s="429"/>
      <c r="W7" s="434"/>
      <c r="X7" s="152"/>
      <c r="Y7" s="428"/>
      <c r="Z7" s="429"/>
      <c r="AA7" s="434"/>
      <c r="AB7" s="152"/>
      <c r="AC7" s="437"/>
      <c r="AD7" s="153"/>
      <c r="AE7" s="1"/>
      <c r="AF7" s="1"/>
      <c r="AG7" s="1"/>
      <c r="AH7" s="1"/>
      <c r="AI7" s="1"/>
      <c r="AJ7" s="1"/>
      <c r="AK7" s="1"/>
      <c r="AL7" s="1"/>
      <c r="AM7" s="1"/>
      <c r="AN7" s="1"/>
    </row>
    <row r="8" spans="1:40" x14ac:dyDescent="0.25">
      <c r="A8" s="1"/>
      <c r="B8" s="402"/>
      <c r="C8" s="402"/>
      <c r="D8" s="154" t="s">
        <v>109</v>
      </c>
      <c r="E8" s="445"/>
      <c r="F8" s="431"/>
      <c r="G8" s="461"/>
      <c r="H8" s="151">
        <v>3240320.22</v>
      </c>
      <c r="I8" s="430"/>
      <c r="J8" s="431"/>
      <c r="K8" s="435"/>
      <c r="L8" s="152">
        <v>4430778.63</v>
      </c>
      <c r="M8" s="430"/>
      <c r="N8" s="431"/>
      <c r="O8" s="435"/>
      <c r="P8" s="152"/>
      <c r="Q8" s="430"/>
      <c r="R8" s="431"/>
      <c r="S8" s="435"/>
      <c r="T8" s="152"/>
      <c r="U8" s="430"/>
      <c r="V8" s="431"/>
      <c r="W8" s="435"/>
      <c r="X8" s="152"/>
      <c r="Y8" s="430"/>
      <c r="Z8" s="431"/>
      <c r="AA8" s="435"/>
      <c r="AB8" s="152"/>
      <c r="AC8" s="438"/>
      <c r="AD8" s="153"/>
      <c r="AE8" s="1"/>
      <c r="AF8" s="1"/>
      <c r="AG8" s="1"/>
      <c r="AH8" s="1"/>
      <c r="AI8" s="1"/>
      <c r="AJ8" s="1"/>
      <c r="AK8" s="1"/>
      <c r="AL8" s="1"/>
      <c r="AM8" s="1"/>
      <c r="AN8" s="1"/>
    </row>
    <row r="9" spans="1:40" x14ac:dyDescent="0.25">
      <c r="A9" s="1"/>
      <c r="B9" s="402"/>
      <c r="C9" s="402"/>
      <c r="D9" s="154" t="s">
        <v>110</v>
      </c>
      <c r="E9" s="446"/>
      <c r="F9" s="433"/>
      <c r="G9" s="461"/>
      <c r="H9" s="151">
        <v>2.76</v>
      </c>
      <c r="I9" s="432"/>
      <c r="J9" s="433"/>
      <c r="K9" s="436"/>
      <c r="L9" s="152">
        <v>32865</v>
      </c>
      <c r="M9" s="432"/>
      <c r="N9" s="433"/>
      <c r="O9" s="436"/>
      <c r="P9" s="152"/>
      <c r="Q9" s="432"/>
      <c r="R9" s="433"/>
      <c r="S9" s="443"/>
      <c r="T9" s="152"/>
      <c r="U9" s="432"/>
      <c r="V9" s="433"/>
      <c r="W9" s="436"/>
      <c r="X9" s="152"/>
      <c r="Y9" s="432"/>
      <c r="Z9" s="433"/>
      <c r="AA9" s="436"/>
      <c r="AB9" s="156"/>
      <c r="AC9" s="439"/>
      <c r="AD9" s="153"/>
      <c r="AE9" s="1"/>
      <c r="AF9" s="1"/>
      <c r="AG9" s="1"/>
      <c r="AH9" s="1"/>
      <c r="AI9" s="1"/>
      <c r="AJ9" s="1"/>
      <c r="AK9" s="1"/>
      <c r="AL9" s="1"/>
      <c r="AM9" s="1"/>
      <c r="AN9" s="1"/>
    </row>
    <row r="10" spans="1:40" x14ac:dyDescent="0.25">
      <c r="A10" s="1"/>
      <c r="B10" s="459"/>
      <c r="C10" s="459"/>
      <c r="D10" s="157" t="s">
        <v>111</v>
      </c>
      <c r="E10" s="453" t="s">
        <v>5</v>
      </c>
      <c r="F10" s="452"/>
      <c r="G10" s="454">
        <f>SUM(H7:H9)</f>
        <v>6287230</v>
      </c>
      <c r="H10" s="455"/>
      <c r="I10" s="453" t="s">
        <v>5</v>
      </c>
      <c r="J10" s="452"/>
      <c r="K10" s="449">
        <f>SUM(L7:L9)</f>
        <v>8624319.870000001</v>
      </c>
      <c r="L10" s="450"/>
      <c r="M10" s="453" t="s">
        <v>5</v>
      </c>
      <c r="N10" s="452"/>
      <c r="O10" s="449">
        <f>SUM(P7:P9)</f>
        <v>0</v>
      </c>
      <c r="P10" s="450"/>
      <c r="Q10" s="453" t="s">
        <v>5</v>
      </c>
      <c r="R10" s="456"/>
      <c r="S10" s="449">
        <f>SUM(T7:T9)</f>
        <v>0</v>
      </c>
      <c r="T10" s="450"/>
      <c r="U10" s="451" t="s">
        <v>5</v>
      </c>
      <c r="V10" s="452"/>
      <c r="W10" s="449">
        <f>SUM(X7:X9)</f>
        <v>0</v>
      </c>
      <c r="X10" s="450"/>
      <c r="Y10" s="453" t="s">
        <v>5</v>
      </c>
      <c r="Z10" s="452"/>
      <c r="AA10" s="449">
        <f>SUM(AB7:AB9)</f>
        <v>0</v>
      </c>
      <c r="AB10" s="450"/>
      <c r="AC10" s="449">
        <f>SUM(AD7:AD9)</f>
        <v>0</v>
      </c>
      <c r="AD10" s="450"/>
      <c r="AE10" s="1"/>
      <c r="AF10" s="1"/>
      <c r="AG10" s="1"/>
      <c r="AH10" s="1"/>
      <c r="AI10" s="1"/>
      <c r="AJ10" s="1"/>
      <c r="AK10" s="1"/>
      <c r="AL10" s="1"/>
      <c r="AM10" s="1"/>
      <c r="AN10" s="1"/>
    </row>
    <row r="11" spans="1:40" x14ac:dyDescent="0.25">
      <c r="A11" s="1"/>
      <c r="B11" s="418">
        <v>10113747</v>
      </c>
      <c r="C11" s="418" t="s">
        <v>112</v>
      </c>
      <c r="D11" s="158" t="s">
        <v>106</v>
      </c>
      <c r="E11" s="444" t="s">
        <v>107</v>
      </c>
      <c r="F11" s="429"/>
      <c r="G11" s="447">
        <v>276</v>
      </c>
      <c r="H11" s="152">
        <v>1484462.1</v>
      </c>
      <c r="I11" s="428" t="s">
        <v>108</v>
      </c>
      <c r="J11" s="429"/>
      <c r="K11" s="434">
        <v>304</v>
      </c>
      <c r="L11" s="152">
        <v>1632260.66</v>
      </c>
      <c r="M11" s="428"/>
      <c r="N11" s="429"/>
      <c r="O11" s="434"/>
      <c r="P11" s="152"/>
      <c r="Q11" s="428"/>
      <c r="R11" s="429"/>
      <c r="S11" s="442"/>
      <c r="T11" s="151"/>
      <c r="U11" s="428"/>
      <c r="V11" s="429"/>
      <c r="W11" s="434"/>
      <c r="X11" s="151"/>
      <c r="Y11" s="428"/>
      <c r="Z11" s="429"/>
      <c r="AA11" s="434"/>
      <c r="AB11" s="151"/>
      <c r="AC11" s="437"/>
      <c r="AD11" s="153"/>
      <c r="AE11" s="1"/>
      <c r="AF11" s="1"/>
      <c r="AG11" s="1"/>
      <c r="AH11" s="1"/>
      <c r="AI11" s="1"/>
      <c r="AJ11" s="1"/>
      <c r="AK11" s="1"/>
      <c r="AL11" s="1"/>
      <c r="AM11" s="1"/>
      <c r="AN11" s="1"/>
    </row>
    <row r="12" spans="1:40" x14ac:dyDescent="0.25">
      <c r="A12" s="1"/>
      <c r="B12" s="402"/>
      <c r="C12" s="402"/>
      <c r="D12" s="159" t="s">
        <v>109</v>
      </c>
      <c r="E12" s="445"/>
      <c r="F12" s="431"/>
      <c r="G12" s="435"/>
      <c r="H12" s="152">
        <v>1570296.46</v>
      </c>
      <c r="I12" s="430"/>
      <c r="J12" s="431"/>
      <c r="K12" s="435"/>
      <c r="L12" s="151">
        <v>1728272.14</v>
      </c>
      <c r="M12" s="430"/>
      <c r="N12" s="431"/>
      <c r="O12" s="435"/>
      <c r="P12" s="152"/>
      <c r="Q12" s="430"/>
      <c r="R12" s="431"/>
      <c r="S12" s="435"/>
      <c r="T12" s="151"/>
      <c r="U12" s="430"/>
      <c r="V12" s="431"/>
      <c r="W12" s="435"/>
      <c r="X12" s="151"/>
      <c r="Y12" s="430"/>
      <c r="Z12" s="431"/>
      <c r="AA12" s="435"/>
      <c r="AB12" s="151"/>
      <c r="AC12" s="438"/>
      <c r="AD12" s="153"/>
      <c r="AE12" s="1"/>
      <c r="AF12" s="1"/>
      <c r="AG12" s="1"/>
      <c r="AH12" s="1"/>
      <c r="AI12" s="1"/>
      <c r="AJ12" s="1"/>
      <c r="AK12" s="1"/>
      <c r="AL12" s="1"/>
      <c r="AM12" s="1"/>
      <c r="AN12" s="1"/>
    </row>
    <row r="13" spans="1:40" x14ac:dyDescent="0.25">
      <c r="A13" s="1"/>
      <c r="B13" s="402"/>
      <c r="C13" s="402"/>
      <c r="D13" s="154" t="s">
        <v>110</v>
      </c>
      <c r="E13" s="446"/>
      <c r="F13" s="433"/>
      <c r="G13" s="448"/>
      <c r="H13" s="152">
        <v>1</v>
      </c>
      <c r="I13" s="432"/>
      <c r="J13" s="433"/>
      <c r="K13" s="436"/>
      <c r="L13" s="155">
        <v>15967</v>
      </c>
      <c r="M13" s="432"/>
      <c r="N13" s="433"/>
      <c r="O13" s="436"/>
      <c r="P13" s="152"/>
      <c r="Q13" s="432"/>
      <c r="R13" s="433"/>
      <c r="S13" s="436"/>
      <c r="T13" s="151"/>
      <c r="U13" s="432"/>
      <c r="V13" s="433"/>
      <c r="W13" s="443"/>
      <c r="X13" s="151"/>
      <c r="Y13" s="432"/>
      <c r="Z13" s="433"/>
      <c r="AA13" s="436"/>
      <c r="AB13" s="151"/>
      <c r="AC13" s="439"/>
      <c r="AD13" s="153"/>
      <c r="AE13" s="1"/>
      <c r="AF13" s="1"/>
      <c r="AG13" s="1"/>
      <c r="AH13" s="1"/>
      <c r="AI13" s="1"/>
      <c r="AJ13" s="1"/>
      <c r="AK13" s="1"/>
      <c r="AL13" s="1"/>
      <c r="AM13" s="1"/>
      <c r="AN13" s="1"/>
    </row>
    <row r="14" spans="1:40" x14ac:dyDescent="0.25">
      <c r="A14" s="1"/>
      <c r="B14" s="402"/>
      <c r="C14" s="402"/>
      <c r="D14" s="262" t="s">
        <v>111</v>
      </c>
      <c r="E14" s="440" t="s">
        <v>5</v>
      </c>
      <c r="F14" s="441"/>
      <c r="G14" s="414">
        <f>SUM(H11:H13)</f>
        <v>3054759.56</v>
      </c>
      <c r="H14" s="415"/>
      <c r="I14" s="416" t="s">
        <v>5</v>
      </c>
      <c r="J14" s="427"/>
      <c r="K14" s="414">
        <f>SUM(L11:L13)</f>
        <v>3376499.8</v>
      </c>
      <c r="L14" s="415"/>
      <c r="M14" s="416" t="s">
        <v>5</v>
      </c>
      <c r="N14" s="427"/>
      <c r="O14" s="414">
        <f>SUM(P11:P13)</f>
        <v>0</v>
      </c>
      <c r="P14" s="415"/>
      <c r="Q14" s="416" t="s">
        <v>5</v>
      </c>
      <c r="R14" s="427"/>
      <c r="S14" s="414">
        <f>SUM(T11:T13)</f>
        <v>0</v>
      </c>
      <c r="T14" s="415"/>
      <c r="U14" s="416" t="s">
        <v>5</v>
      </c>
      <c r="V14" s="417"/>
      <c r="W14" s="414">
        <f>SUM(X11:X13)</f>
        <v>0</v>
      </c>
      <c r="X14" s="415"/>
      <c r="Y14" s="426" t="s">
        <v>5</v>
      </c>
      <c r="Z14" s="427"/>
      <c r="AA14" s="414">
        <f>SUM(AB11:AB13)</f>
        <v>0</v>
      </c>
      <c r="AB14" s="415"/>
      <c r="AC14" s="414">
        <f>SUM(AD11:AD13)</f>
        <v>0</v>
      </c>
      <c r="AD14" s="415"/>
      <c r="AE14" s="1"/>
      <c r="AF14" s="1"/>
      <c r="AG14" s="1"/>
      <c r="AH14" s="1"/>
      <c r="AI14" s="1"/>
      <c r="AJ14" s="1"/>
      <c r="AK14" s="1"/>
      <c r="AL14" s="1"/>
      <c r="AM14" s="1"/>
      <c r="AN14" s="1"/>
    </row>
    <row r="15" spans="1:40" x14ac:dyDescent="0.25">
      <c r="A15" s="1"/>
      <c r="B15" s="398">
        <v>11976555</v>
      </c>
      <c r="C15" s="401" t="s">
        <v>113</v>
      </c>
      <c r="D15" s="254" t="s">
        <v>106</v>
      </c>
      <c r="E15" s="404" t="s">
        <v>114</v>
      </c>
      <c r="F15" s="375"/>
      <c r="G15" s="406">
        <v>48</v>
      </c>
      <c r="H15" s="255">
        <v>280956.53999999998</v>
      </c>
      <c r="I15" s="389" t="s">
        <v>115</v>
      </c>
      <c r="J15" s="375"/>
      <c r="K15" s="411">
        <v>41</v>
      </c>
      <c r="L15" s="256">
        <v>245228.29</v>
      </c>
      <c r="M15" s="389"/>
      <c r="N15" s="375"/>
      <c r="O15" s="411"/>
      <c r="P15" s="257"/>
      <c r="Q15" s="389"/>
      <c r="R15" s="423"/>
      <c r="S15" s="386"/>
      <c r="T15" s="258"/>
      <c r="U15" s="389"/>
      <c r="V15" s="390"/>
      <c r="W15" s="395"/>
      <c r="X15" s="259"/>
      <c r="Y15" s="374"/>
      <c r="Z15" s="375"/>
      <c r="AA15" s="380"/>
      <c r="AB15" s="259"/>
      <c r="AC15" s="383"/>
      <c r="AD15" s="260"/>
      <c r="AE15" s="1"/>
      <c r="AF15" s="1"/>
      <c r="AG15" s="1"/>
      <c r="AH15" s="1"/>
      <c r="AI15" s="1"/>
      <c r="AJ15" s="1"/>
      <c r="AK15" s="1"/>
      <c r="AL15" s="1"/>
      <c r="AM15" s="1"/>
      <c r="AN15" s="1"/>
    </row>
    <row r="16" spans="1:40" x14ac:dyDescent="0.25">
      <c r="A16" s="1"/>
      <c r="B16" s="399"/>
      <c r="C16" s="402"/>
      <c r="D16" s="159" t="s">
        <v>109</v>
      </c>
      <c r="E16" s="405"/>
      <c r="F16" s="377"/>
      <c r="G16" s="407"/>
      <c r="H16" s="161">
        <v>283927.78000000003</v>
      </c>
      <c r="I16" s="391"/>
      <c r="J16" s="377"/>
      <c r="K16" s="412"/>
      <c r="L16" s="151">
        <v>245638.58</v>
      </c>
      <c r="M16" s="391"/>
      <c r="N16" s="377"/>
      <c r="O16" s="412"/>
      <c r="P16" s="160"/>
      <c r="Q16" s="391"/>
      <c r="R16" s="424"/>
      <c r="S16" s="387"/>
      <c r="T16" s="151"/>
      <c r="U16" s="391"/>
      <c r="V16" s="392"/>
      <c r="W16" s="396"/>
      <c r="X16" s="162"/>
      <c r="Y16" s="376"/>
      <c r="Z16" s="377"/>
      <c r="AA16" s="381"/>
      <c r="AB16" s="162"/>
      <c r="AC16" s="384"/>
      <c r="AD16" s="162"/>
      <c r="AE16" s="1"/>
      <c r="AF16" s="1"/>
      <c r="AG16" s="1"/>
      <c r="AH16" s="1"/>
      <c r="AI16" s="1"/>
      <c r="AJ16" s="1"/>
      <c r="AK16" s="1"/>
      <c r="AL16" s="1"/>
      <c r="AM16" s="1"/>
      <c r="AN16" s="1"/>
    </row>
    <row r="17" spans="1:40" x14ac:dyDescent="0.25">
      <c r="A17" s="1"/>
      <c r="B17" s="399"/>
      <c r="C17" s="402"/>
      <c r="D17" s="154" t="s">
        <v>116</v>
      </c>
      <c r="E17" s="405"/>
      <c r="F17" s="377"/>
      <c r="G17" s="407"/>
      <c r="H17" s="160">
        <v>152330</v>
      </c>
      <c r="I17" s="391"/>
      <c r="J17" s="377"/>
      <c r="K17" s="412"/>
      <c r="L17" s="151">
        <v>153660</v>
      </c>
      <c r="M17" s="391"/>
      <c r="N17" s="377"/>
      <c r="O17" s="412"/>
      <c r="P17" s="160"/>
      <c r="Q17" s="391"/>
      <c r="R17" s="424"/>
      <c r="S17" s="387"/>
      <c r="T17" s="151"/>
      <c r="U17" s="391"/>
      <c r="V17" s="392"/>
      <c r="W17" s="396"/>
      <c r="X17" s="163"/>
      <c r="Y17" s="376"/>
      <c r="Z17" s="377"/>
      <c r="AA17" s="381"/>
      <c r="AB17" s="164"/>
      <c r="AC17" s="384"/>
      <c r="AD17" s="162"/>
      <c r="AE17" s="1"/>
      <c r="AF17" s="1"/>
      <c r="AG17" s="1"/>
      <c r="AH17" s="1"/>
      <c r="AI17" s="1"/>
      <c r="AJ17" s="1"/>
      <c r="AK17" s="1"/>
      <c r="AL17" s="1"/>
      <c r="AM17" s="1"/>
      <c r="AN17" s="1"/>
    </row>
    <row r="18" spans="1:40" x14ac:dyDescent="0.25">
      <c r="A18" s="1"/>
      <c r="B18" s="399"/>
      <c r="C18" s="402"/>
      <c r="D18" s="165" t="s">
        <v>110</v>
      </c>
      <c r="E18" s="405"/>
      <c r="F18" s="377"/>
      <c r="G18" s="408"/>
      <c r="H18" s="160">
        <v>-4</v>
      </c>
      <c r="I18" s="409"/>
      <c r="J18" s="410"/>
      <c r="K18" s="413"/>
      <c r="L18" s="155">
        <v>3</v>
      </c>
      <c r="M18" s="409"/>
      <c r="N18" s="410"/>
      <c r="O18" s="413"/>
      <c r="P18" s="160"/>
      <c r="Q18" s="391"/>
      <c r="R18" s="424"/>
      <c r="S18" s="388"/>
      <c r="T18" s="151"/>
      <c r="U18" s="393"/>
      <c r="V18" s="394"/>
      <c r="W18" s="397"/>
      <c r="X18" s="163"/>
      <c r="Y18" s="378"/>
      <c r="Z18" s="379"/>
      <c r="AA18" s="382"/>
      <c r="AB18" s="166"/>
      <c r="AC18" s="385"/>
      <c r="AD18" s="162"/>
      <c r="AE18" s="1"/>
      <c r="AF18" s="1"/>
      <c r="AG18" s="1"/>
      <c r="AH18" s="1"/>
      <c r="AI18" s="1"/>
      <c r="AJ18" s="1"/>
      <c r="AK18" s="1"/>
      <c r="AL18" s="1"/>
      <c r="AM18" s="1"/>
      <c r="AN18" s="1"/>
    </row>
    <row r="19" spans="1:40" x14ac:dyDescent="0.25">
      <c r="A19" s="1"/>
      <c r="B19" s="400"/>
      <c r="C19" s="403"/>
      <c r="D19" s="261" t="s">
        <v>111</v>
      </c>
      <c r="E19" s="419" t="s">
        <v>5</v>
      </c>
      <c r="F19" s="420"/>
      <c r="G19" s="371">
        <f>SUM(H15:H18)</f>
        <v>717210.32000000007</v>
      </c>
      <c r="H19" s="372"/>
      <c r="I19" s="421" t="s">
        <v>5</v>
      </c>
      <c r="J19" s="422"/>
      <c r="K19" s="371">
        <f>SUM(L15:L18)</f>
        <v>644529.87</v>
      </c>
      <c r="L19" s="372"/>
      <c r="M19" s="421" t="s">
        <v>5</v>
      </c>
      <c r="N19" s="422"/>
      <c r="O19" s="371">
        <f>SUM(P15:P18)</f>
        <v>0</v>
      </c>
      <c r="P19" s="372"/>
      <c r="Q19" s="419" t="s">
        <v>5</v>
      </c>
      <c r="R19" s="420"/>
      <c r="S19" s="371">
        <f>SUM(T15:T18)</f>
        <v>0</v>
      </c>
      <c r="T19" s="372"/>
      <c r="U19" s="425" t="s">
        <v>5</v>
      </c>
      <c r="V19" s="370"/>
      <c r="W19" s="371">
        <f>SUM(X15:X18)</f>
        <v>0</v>
      </c>
      <c r="X19" s="372"/>
      <c r="Y19" s="369" t="s">
        <v>5</v>
      </c>
      <c r="Z19" s="370"/>
      <c r="AA19" s="371">
        <f>SUM(AB15:AB18)</f>
        <v>0</v>
      </c>
      <c r="AB19" s="372"/>
      <c r="AC19" s="371">
        <f>SUM(AD15:AD18)</f>
        <v>0</v>
      </c>
      <c r="AD19" s="373"/>
      <c r="AE19" s="1"/>
      <c r="AF19" s="1"/>
      <c r="AG19" s="1"/>
      <c r="AH19" s="1"/>
      <c r="AI19" s="1"/>
      <c r="AJ19" s="1"/>
      <c r="AK19" s="1"/>
      <c r="AL19" s="1"/>
      <c r="AM19" s="1"/>
      <c r="AN19" s="1"/>
    </row>
    <row r="20" spans="1:40" x14ac:dyDescent="0.25">
      <c r="A20" s="321"/>
      <c r="B20" s="321"/>
      <c r="C20" s="1"/>
      <c r="D20" s="1"/>
      <c r="E20" s="20"/>
      <c r="F20" s="20"/>
      <c r="H20" s="276"/>
      <c r="I20" s="20"/>
      <c r="J20" s="20"/>
      <c r="L20" s="276"/>
      <c r="M20" s="20"/>
      <c r="N20" s="20"/>
      <c r="O20" s="365"/>
      <c r="P20" s="365"/>
      <c r="Q20" s="20"/>
      <c r="R20" s="20"/>
      <c r="S20" s="1"/>
      <c r="T20" s="1"/>
      <c r="U20" s="20"/>
      <c r="V20" s="20"/>
      <c r="W20" s="321"/>
      <c r="X20" s="32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</row>
    <row r="21" spans="1:40" ht="25.5" x14ac:dyDescent="0.3">
      <c r="A21" s="321"/>
      <c r="B21" s="321"/>
      <c r="C21" s="1"/>
      <c r="D21" s="168" t="s">
        <v>117</v>
      </c>
      <c r="E21" s="169">
        <v>0.25109999999999999</v>
      </c>
      <c r="F21" s="20"/>
      <c r="G21" s="274">
        <f>(G7+G11+G15)/3</f>
        <v>298.66666666666669</v>
      </c>
      <c r="H21" s="167"/>
      <c r="I21" s="20"/>
      <c r="J21" s="20"/>
      <c r="K21" s="1"/>
      <c r="L21" s="167"/>
      <c r="M21" s="366" t="s">
        <v>118</v>
      </c>
      <c r="N21" s="367"/>
      <c r="O21" s="367"/>
      <c r="P21" s="367"/>
      <c r="Q21" s="367"/>
      <c r="R21" s="367"/>
      <c r="S21" s="367"/>
      <c r="T21" s="367"/>
      <c r="U21" s="368"/>
      <c r="V21" s="20"/>
      <c r="W21" s="321"/>
      <c r="X21" s="32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</row>
    <row r="22" spans="1:40" ht="23.25" thickBot="1" x14ac:dyDescent="0.3">
      <c r="A22" s="1"/>
      <c r="B22" s="143"/>
      <c r="C22" s="143" t="s">
        <v>119</v>
      </c>
      <c r="D22" s="143" t="s">
        <v>120</v>
      </c>
      <c r="E22" s="143" t="s">
        <v>121</v>
      </c>
      <c r="F22" s="143" t="s">
        <v>122</v>
      </c>
      <c r="G22" s="143" t="s">
        <v>61</v>
      </c>
      <c r="H22" s="1"/>
      <c r="I22" s="143" t="s">
        <v>123</v>
      </c>
      <c r="J22" s="143" t="s">
        <v>124</v>
      </c>
      <c r="K22" s="143" t="s">
        <v>122</v>
      </c>
      <c r="L22" s="1"/>
      <c r="M22" s="143" t="s">
        <v>119</v>
      </c>
      <c r="N22" s="143" t="s">
        <v>125</v>
      </c>
      <c r="O22" s="143" t="s">
        <v>126</v>
      </c>
      <c r="P22" s="143" t="s">
        <v>127</v>
      </c>
      <c r="Q22" s="143" t="s">
        <v>128</v>
      </c>
      <c r="R22" s="143" t="s">
        <v>120</v>
      </c>
      <c r="S22" s="143" t="s">
        <v>113</v>
      </c>
      <c r="T22" s="143" t="s">
        <v>129</v>
      </c>
      <c r="U22" s="143" t="s">
        <v>130</v>
      </c>
      <c r="V22" s="20"/>
      <c r="W22" s="1"/>
      <c r="X22" s="358" t="s">
        <v>100</v>
      </c>
      <c r="Y22" s="360" t="s">
        <v>131</v>
      </c>
      <c r="Z22" s="361"/>
      <c r="AA22" s="361"/>
      <c r="AB22" s="361"/>
      <c r="AC22" s="361"/>
      <c r="AD22" s="362"/>
      <c r="AE22" s="1"/>
      <c r="AF22" s="1"/>
      <c r="AG22" s="1"/>
      <c r="AH22" s="1"/>
      <c r="AI22" s="1"/>
      <c r="AJ22" s="1"/>
      <c r="AK22" s="1"/>
      <c r="AL22" s="1"/>
      <c r="AM22" s="1"/>
      <c r="AN22" s="1"/>
    </row>
    <row r="23" spans="1:40" x14ac:dyDescent="0.25">
      <c r="A23" s="1"/>
      <c r="B23" s="143" t="s">
        <v>132</v>
      </c>
      <c r="C23" s="182">
        <f>G7*E21</f>
        <v>143.6292</v>
      </c>
      <c r="D23" s="183">
        <f>G11*E21</f>
        <v>69.303600000000003</v>
      </c>
      <c r="E23" s="184">
        <f t="shared" ref="E23:E28" si="0">SUM(C23:D23)</f>
        <v>212.93279999999999</v>
      </c>
      <c r="F23" s="18">
        <f>G15</f>
        <v>48</v>
      </c>
      <c r="G23" s="184">
        <f t="shared" ref="G23:G28" si="1">SUM(E23:F23)</f>
        <v>260.93279999999999</v>
      </c>
      <c r="H23" s="20"/>
      <c r="I23" s="143" t="s">
        <v>132</v>
      </c>
      <c r="J23" s="170">
        <f>U23</f>
        <v>2359</v>
      </c>
      <c r="K23" s="112">
        <f>AVERAGE(S23:S24)</f>
        <v>130</v>
      </c>
      <c r="L23" s="1"/>
      <c r="M23" s="143" t="s">
        <v>31</v>
      </c>
      <c r="N23" s="118">
        <v>581</v>
      </c>
      <c r="O23" s="118">
        <v>550</v>
      </c>
      <c r="P23" s="115">
        <v>394</v>
      </c>
      <c r="Q23" s="115">
        <v>570</v>
      </c>
      <c r="R23" s="118">
        <v>113</v>
      </c>
      <c r="S23" s="118">
        <v>114</v>
      </c>
      <c r="T23" s="118">
        <f t="shared" ref="T23:T35" si="2">SUM(N23:R23)</f>
        <v>2208</v>
      </c>
      <c r="U23" s="363">
        <f>(T23+T24)/2</f>
        <v>2359</v>
      </c>
      <c r="V23" s="20"/>
      <c r="W23" s="1"/>
      <c r="X23" s="359"/>
      <c r="Y23" s="171">
        <v>1</v>
      </c>
      <c r="Z23" s="171">
        <v>2</v>
      </c>
      <c r="AA23" s="171">
        <v>3</v>
      </c>
      <c r="AB23" s="171">
        <v>4</v>
      </c>
      <c r="AC23" s="171">
        <v>5</v>
      </c>
      <c r="AD23" s="171">
        <v>6</v>
      </c>
      <c r="AE23" s="1"/>
      <c r="AF23" s="1"/>
      <c r="AG23" s="1"/>
      <c r="AH23" s="1"/>
      <c r="AI23" s="1"/>
      <c r="AJ23" s="1"/>
      <c r="AK23" s="1"/>
      <c r="AL23" s="1"/>
      <c r="AM23" s="1"/>
      <c r="AN23" s="1"/>
    </row>
    <row r="24" spans="1:40" x14ac:dyDescent="0.25">
      <c r="A24" s="1"/>
      <c r="B24" s="143" t="s">
        <v>133</v>
      </c>
      <c r="C24" s="182">
        <f>K7*E21</f>
        <v>196.6113</v>
      </c>
      <c r="D24" s="183">
        <f>K11*E21</f>
        <v>76.334400000000002</v>
      </c>
      <c r="E24" s="184">
        <f t="shared" si="0"/>
        <v>272.94569999999999</v>
      </c>
      <c r="F24" s="18">
        <f>K15</f>
        <v>41</v>
      </c>
      <c r="G24" s="184">
        <f t="shared" si="1"/>
        <v>313.94569999999999</v>
      </c>
      <c r="H24" s="20"/>
      <c r="I24" s="143" t="s">
        <v>133</v>
      </c>
      <c r="J24" s="170">
        <f>U25</f>
        <v>2522</v>
      </c>
      <c r="K24" s="112">
        <f>AVERAGE(S25:S26)</f>
        <v>162</v>
      </c>
      <c r="L24" s="1"/>
      <c r="M24" s="143" t="s">
        <v>32</v>
      </c>
      <c r="N24" s="9">
        <v>588</v>
      </c>
      <c r="O24" s="9">
        <v>751</v>
      </c>
      <c r="P24" s="113">
        <v>527</v>
      </c>
      <c r="Q24" s="113">
        <v>532</v>
      </c>
      <c r="R24" s="9">
        <v>112</v>
      </c>
      <c r="S24" s="9">
        <v>146</v>
      </c>
      <c r="T24" s="118">
        <f t="shared" si="2"/>
        <v>2510</v>
      </c>
      <c r="U24" s="364"/>
      <c r="V24" s="20"/>
      <c r="W24" s="1"/>
      <c r="X24" s="172" t="s">
        <v>134</v>
      </c>
      <c r="Y24" s="192">
        <f>G10*25.11%</f>
        <v>1578723.453</v>
      </c>
      <c r="Z24" s="192">
        <f>K10*25.11%</f>
        <v>2165566.7193570002</v>
      </c>
      <c r="AA24" s="192">
        <f>O10*25.11%</f>
        <v>0</v>
      </c>
      <c r="AB24" s="247">
        <f>S10*25.11%</f>
        <v>0</v>
      </c>
      <c r="AC24" s="192">
        <f>W10*25.11%</f>
        <v>0</v>
      </c>
      <c r="AD24" s="192">
        <f>AA10*25.11%</f>
        <v>0</v>
      </c>
      <c r="AE24" s="1"/>
      <c r="AF24" s="1"/>
      <c r="AG24" s="1"/>
      <c r="AH24" s="1"/>
      <c r="AI24" s="1"/>
      <c r="AJ24" s="1"/>
      <c r="AK24" s="1"/>
      <c r="AL24" s="1"/>
      <c r="AM24" s="1"/>
      <c r="AN24" s="1"/>
    </row>
    <row r="25" spans="1:40" x14ac:dyDescent="0.25">
      <c r="A25" s="1"/>
      <c r="B25" s="143" t="s">
        <v>135</v>
      </c>
      <c r="C25" s="182">
        <f>O7*E21</f>
        <v>0</v>
      </c>
      <c r="D25" s="183">
        <f>O11*E21</f>
        <v>0</v>
      </c>
      <c r="E25" s="184">
        <f t="shared" si="0"/>
        <v>0</v>
      </c>
      <c r="F25" s="18">
        <f>O15</f>
        <v>0</v>
      </c>
      <c r="G25" s="184">
        <f t="shared" si="1"/>
        <v>0</v>
      </c>
      <c r="H25" s="20"/>
      <c r="I25" s="143" t="s">
        <v>135</v>
      </c>
      <c r="J25" s="170">
        <f>U27</f>
        <v>0</v>
      </c>
      <c r="K25" s="187" t="e">
        <f>AVERAGE(S27:S28)</f>
        <v>#DIV/0!</v>
      </c>
      <c r="L25" s="1"/>
      <c r="M25" s="143" t="s">
        <v>33</v>
      </c>
      <c r="N25" s="9">
        <v>578</v>
      </c>
      <c r="O25" s="9">
        <v>754</v>
      </c>
      <c r="P25" s="113">
        <v>548</v>
      </c>
      <c r="Q25" s="113">
        <v>561</v>
      </c>
      <c r="R25" s="9">
        <v>97</v>
      </c>
      <c r="S25" s="9">
        <v>162</v>
      </c>
      <c r="T25" s="118">
        <f t="shared" si="2"/>
        <v>2538</v>
      </c>
      <c r="U25" s="351">
        <f>(T25+T26)/2</f>
        <v>2522</v>
      </c>
      <c r="V25" s="20"/>
      <c r="W25" s="1"/>
      <c r="X25" s="172" t="s">
        <v>136</v>
      </c>
      <c r="Y25" s="192">
        <f>G14*25.11%</f>
        <v>767050.12551599997</v>
      </c>
      <c r="Z25" s="192">
        <f>K14*25.11%</f>
        <v>847839.09977999993</v>
      </c>
      <c r="AA25" s="192">
        <f>O14*25.11%</f>
        <v>0</v>
      </c>
      <c r="AB25" s="192">
        <f>S14*25.11%</f>
        <v>0</v>
      </c>
      <c r="AC25" s="192">
        <f>W14*25.11%</f>
        <v>0</v>
      </c>
      <c r="AD25" s="192">
        <f>AA14*25.11%</f>
        <v>0</v>
      </c>
      <c r="AE25" s="1"/>
      <c r="AF25" s="1"/>
      <c r="AG25" s="1"/>
      <c r="AH25" s="1"/>
      <c r="AI25" s="1"/>
      <c r="AJ25" s="1"/>
      <c r="AK25" s="1"/>
      <c r="AL25" s="1"/>
      <c r="AM25" s="1"/>
      <c r="AN25" s="1"/>
    </row>
    <row r="26" spans="1:40" x14ac:dyDescent="0.25">
      <c r="A26" s="1"/>
      <c r="B26" s="143" t="s">
        <v>137</v>
      </c>
      <c r="C26" s="182">
        <f>S7*E21</f>
        <v>0</v>
      </c>
      <c r="D26" s="183">
        <f>S11*E21</f>
        <v>0</v>
      </c>
      <c r="E26" s="184">
        <f t="shared" si="0"/>
        <v>0</v>
      </c>
      <c r="F26" s="18">
        <f>S15</f>
        <v>0</v>
      </c>
      <c r="G26" s="184">
        <f t="shared" si="1"/>
        <v>0</v>
      </c>
      <c r="H26" s="20"/>
      <c r="I26" s="143" t="s">
        <v>137</v>
      </c>
      <c r="J26" s="170">
        <f>U29</f>
        <v>0</v>
      </c>
      <c r="K26" s="112" t="e">
        <f>AVERAGE(S29:S30)</f>
        <v>#DIV/0!</v>
      </c>
      <c r="L26" s="1"/>
      <c r="M26" s="143" t="s">
        <v>34</v>
      </c>
      <c r="N26" s="9">
        <v>669</v>
      </c>
      <c r="O26" s="9">
        <v>649</v>
      </c>
      <c r="P26" s="113">
        <v>505</v>
      </c>
      <c r="Q26" s="113">
        <v>565</v>
      </c>
      <c r="R26" s="9">
        <v>118</v>
      </c>
      <c r="S26" s="9">
        <v>162</v>
      </c>
      <c r="T26" s="118">
        <f t="shared" si="2"/>
        <v>2506</v>
      </c>
      <c r="U26" s="352"/>
      <c r="V26" s="20"/>
      <c r="W26" s="1"/>
      <c r="X26" s="172" t="s">
        <v>138</v>
      </c>
      <c r="Y26" s="247">
        <f>G19</f>
        <v>717210.32000000007</v>
      </c>
      <c r="Z26" s="247">
        <f>K19</f>
        <v>644529.87</v>
      </c>
      <c r="AA26" s="247">
        <f>O19</f>
        <v>0</v>
      </c>
      <c r="AB26" s="247">
        <f>S19</f>
        <v>0</v>
      </c>
      <c r="AC26" s="247">
        <f>W19</f>
        <v>0</v>
      </c>
      <c r="AD26" s="247">
        <f>AA19</f>
        <v>0</v>
      </c>
      <c r="AE26" s="1"/>
      <c r="AF26" s="1"/>
      <c r="AG26" s="1"/>
      <c r="AH26" s="1"/>
      <c r="AI26" s="1"/>
      <c r="AJ26" s="1"/>
      <c r="AK26" s="1"/>
      <c r="AL26" s="1"/>
      <c r="AM26" s="1"/>
      <c r="AN26" s="1"/>
    </row>
    <row r="27" spans="1:40" ht="15.75" thickBot="1" x14ac:dyDescent="0.3">
      <c r="A27" s="1"/>
      <c r="B27" s="144" t="s">
        <v>139</v>
      </c>
      <c r="C27" s="182">
        <f>W7*E21</f>
        <v>0</v>
      </c>
      <c r="D27" s="183">
        <f>W11*E21</f>
        <v>0</v>
      </c>
      <c r="E27" s="184">
        <f t="shared" si="0"/>
        <v>0</v>
      </c>
      <c r="F27" s="19">
        <f>W15</f>
        <v>0</v>
      </c>
      <c r="G27" s="184">
        <f t="shared" si="1"/>
        <v>0</v>
      </c>
      <c r="H27" s="20"/>
      <c r="I27" s="143" t="s">
        <v>139</v>
      </c>
      <c r="J27" s="170">
        <f>U31</f>
        <v>0</v>
      </c>
      <c r="K27" s="112" t="e">
        <f>AVERAGE(S31:S32)</f>
        <v>#DIV/0!</v>
      </c>
      <c r="L27" s="1"/>
      <c r="M27" s="143" t="s">
        <v>35</v>
      </c>
      <c r="N27" s="9"/>
      <c r="O27" s="9"/>
      <c r="P27" s="113"/>
      <c r="Q27" s="113"/>
      <c r="R27" s="9"/>
      <c r="S27" s="9"/>
      <c r="T27" s="118">
        <f t="shared" si="2"/>
        <v>0</v>
      </c>
      <c r="U27" s="351">
        <f t="shared" ref="U27" si="3">(T27+T28)/2</f>
        <v>0</v>
      </c>
      <c r="V27" s="20"/>
      <c r="W27" s="1"/>
      <c r="X27" s="172" t="s">
        <v>5</v>
      </c>
      <c r="Y27" s="192">
        <f t="shared" ref="Y27:AD27" si="4">SUM(Y24:Y26)</f>
        <v>3062983.8985160002</v>
      </c>
      <c r="Z27" s="192">
        <f t="shared" si="4"/>
        <v>3657935.6891370001</v>
      </c>
      <c r="AA27" s="192">
        <f t="shared" si="4"/>
        <v>0</v>
      </c>
      <c r="AB27" s="192">
        <f t="shared" si="4"/>
        <v>0</v>
      </c>
      <c r="AC27" s="192">
        <f t="shared" si="4"/>
        <v>0</v>
      </c>
      <c r="AD27" s="192">
        <f t="shared" si="4"/>
        <v>0</v>
      </c>
      <c r="AE27" s="1"/>
      <c r="AF27" s="1"/>
      <c r="AG27" s="1"/>
      <c r="AH27" s="1"/>
      <c r="AI27" s="1"/>
      <c r="AJ27" s="1"/>
      <c r="AK27" s="1"/>
      <c r="AL27" s="1"/>
      <c r="AM27" s="1"/>
      <c r="AN27" s="1"/>
    </row>
    <row r="28" spans="1:40" ht="15.75" thickBot="1" x14ac:dyDescent="0.3">
      <c r="A28" s="1"/>
      <c r="B28" s="143" t="s">
        <v>140</v>
      </c>
      <c r="C28" s="182">
        <f>AA7*E21</f>
        <v>0</v>
      </c>
      <c r="D28" s="183">
        <f>AA11*E21</f>
        <v>0</v>
      </c>
      <c r="E28" s="184">
        <f t="shared" si="0"/>
        <v>0</v>
      </c>
      <c r="F28" s="173">
        <f>AA15</f>
        <v>0</v>
      </c>
      <c r="G28" s="184">
        <f t="shared" si="1"/>
        <v>0</v>
      </c>
      <c r="H28" s="20"/>
      <c r="I28" s="143" t="s">
        <v>140</v>
      </c>
      <c r="J28" s="170">
        <f>U33</f>
        <v>0</v>
      </c>
      <c r="K28" s="112" t="e">
        <f>AVERAGE(S33:S34)</f>
        <v>#DIV/0!</v>
      </c>
      <c r="L28" s="1"/>
      <c r="M28" s="143" t="s">
        <v>36</v>
      </c>
      <c r="N28" s="9"/>
      <c r="O28" s="9"/>
      <c r="P28" s="113"/>
      <c r="Q28" s="113"/>
      <c r="R28" s="9"/>
      <c r="S28" s="9"/>
      <c r="T28" s="118">
        <f t="shared" si="2"/>
        <v>0</v>
      </c>
      <c r="U28" s="352"/>
      <c r="V28" s="20"/>
      <c r="W28" s="321"/>
      <c r="X28" s="321"/>
      <c r="Y28" s="192">
        <f t="shared" ref="Y28:AD28" si="5">Y27/2</f>
        <v>1531491.9492580001</v>
      </c>
      <c r="Z28" s="192">
        <f t="shared" si="5"/>
        <v>1828967.8445685001</v>
      </c>
      <c r="AA28" s="192">
        <f t="shared" si="5"/>
        <v>0</v>
      </c>
      <c r="AB28" s="192">
        <f t="shared" si="5"/>
        <v>0</v>
      </c>
      <c r="AC28" s="192">
        <f t="shared" si="5"/>
        <v>0</v>
      </c>
      <c r="AD28" s="192">
        <f t="shared" si="5"/>
        <v>0</v>
      </c>
      <c r="AE28" s="1"/>
      <c r="AF28" s="1"/>
      <c r="AG28" s="1"/>
      <c r="AH28" s="1"/>
      <c r="AI28" s="1"/>
      <c r="AJ28" s="1"/>
      <c r="AK28" s="1"/>
      <c r="AL28" s="1"/>
      <c r="AM28" s="1"/>
      <c r="AN28" s="1"/>
    </row>
    <row r="29" spans="1:40" ht="15.75" thickBot="1" x14ac:dyDescent="0.3">
      <c r="A29" s="1"/>
      <c r="B29" s="143" t="s">
        <v>141</v>
      </c>
      <c r="C29" s="174"/>
      <c r="D29" s="175"/>
      <c r="E29" s="185">
        <f>AVERAGE(E23:E28)</f>
        <v>80.979749999999996</v>
      </c>
      <c r="F29" s="185">
        <f>AVERAGE(F23:F28)</f>
        <v>14.833333333333334</v>
      </c>
      <c r="G29" s="186">
        <f>SUM(G23:G28)</f>
        <v>574.87850000000003</v>
      </c>
      <c r="H29" s="20"/>
      <c r="I29" s="1"/>
      <c r="J29" s="1"/>
      <c r="K29" s="20"/>
      <c r="L29" s="1"/>
      <c r="M29" s="143" t="s">
        <v>37</v>
      </c>
      <c r="N29" s="9"/>
      <c r="O29" s="9"/>
      <c r="P29" s="113"/>
      <c r="Q29" s="113"/>
      <c r="R29" s="9"/>
      <c r="S29" s="9"/>
      <c r="T29" s="118">
        <f t="shared" si="2"/>
        <v>0</v>
      </c>
      <c r="U29" s="351">
        <f t="shared" ref="U29" si="6">(T29+T30)/2</f>
        <v>0</v>
      </c>
      <c r="V29" s="20"/>
      <c r="W29" s="321"/>
      <c r="X29" s="32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</row>
    <row r="30" spans="1:40" ht="15.75" thickBot="1" x14ac:dyDescent="0.3">
      <c r="A30" s="321"/>
      <c r="B30" s="321"/>
      <c r="C30" s="1"/>
      <c r="D30" s="1"/>
      <c r="E30" s="20"/>
      <c r="F30" s="20"/>
      <c r="G30" s="1"/>
      <c r="H30" s="1"/>
      <c r="I30" s="20"/>
      <c r="J30" s="20"/>
      <c r="K30" s="1"/>
      <c r="L30" s="1"/>
      <c r="M30" s="143" t="s">
        <v>38</v>
      </c>
      <c r="N30" s="9"/>
      <c r="O30" s="9"/>
      <c r="P30" s="113"/>
      <c r="Q30" s="113"/>
      <c r="R30" s="9"/>
      <c r="S30" s="9"/>
      <c r="T30" s="118">
        <f t="shared" si="2"/>
        <v>0</v>
      </c>
      <c r="U30" s="352"/>
      <c r="V30" s="20"/>
      <c r="W30" s="321"/>
      <c r="X30" s="32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</row>
    <row r="31" spans="1:40" ht="15.75" thickBot="1" x14ac:dyDescent="0.3">
      <c r="A31" s="1"/>
      <c r="B31" s="356" t="s">
        <v>142</v>
      </c>
      <c r="C31" s="357"/>
      <c r="D31" s="357"/>
      <c r="E31" s="357"/>
      <c r="F31" s="321"/>
      <c r="G31" s="321"/>
      <c r="H31" s="1"/>
      <c r="I31" s="20"/>
      <c r="J31" s="20"/>
      <c r="K31" s="1"/>
      <c r="L31" s="1"/>
      <c r="M31" s="143" t="s">
        <v>39</v>
      </c>
      <c r="N31" s="9"/>
      <c r="O31" s="9"/>
      <c r="P31" s="113"/>
      <c r="Q31" s="113"/>
      <c r="R31" s="9"/>
      <c r="S31" s="9"/>
      <c r="T31" s="118">
        <f t="shared" si="2"/>
        <v>0</v>
      </c>
      <c r="U31" s="351">
        <f t="shared" ref="U31" si="7">(T31+T32)/2</f>
        <v>0</v>
      </c>
      <c r="V31" s="20"/>
      <c r="W31" s="321"/>
      <c r="X31" s="32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</row>
    <row r="32" spans="1:40" ht="15.75" thickBot="1" x14ac:dyDescent="0.3">
      <c r="A32" s="1"/>
      <c r="B32" s="176"/>
      <c r="C32" s="143" t="s">
        <v>143</v>
      </c>
      <c r="D32" s="143" t="s">
        <v>122</v>
      </c>
      <c r="E32" s="143" t="s">
        <v>61</v>
      </c>
      <c r="F32" s="348"/>
      <c r="G32" s="321"/>
      <c r="H32" s="1"/>
      <c r="I32" s="20"/>
      <c r="J32" s="20"/>
      <c r="K32" s="1"/>
      <c r="L32" s="1"/>
      <c r="M32" s="143" t="s">
        <v>40</v>
      </c>
      <c r="N32" s="9"/>
      <c r="O32" s="9"/>
      <c r="P32" s="113"/>
      <c r="Q32" s="113"/>
      <c r="R32" s="9"/>
      <c r="S32" s="9"/>
      <c r="T32" s="118">
        <f t="shared" si="2"/>
        <v>0</v>
      </c>
      <c r="U32" s="352"/>
      <c r="V32" s="20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</row>
    <row r="33" spans="1:40" ht="15.75" thickBot="1" x14ac:dyDescent="0.3">
      <c r="A33" s="20"/>
      <c r="B33" s="143" t="s">
        <v>144</v>
      </c>
      <c r="C33" s="189">
        <f>E23/J23</f>
        <v>9.026401017380245E-2</v>
      </c>
      <c r="D33" s="189">
        <f>F23/K23</f>
        <v>0.36923076923076925</v>
      </c>
      <c r="E33" s="190">
        <f>AVERAGE(C33:D33)</f>
        <v>0.22974738970228586</v>
      </c>
      <c r="F33" s="348"/>
      <c r="G33" s="321"/>
      <c r="H33" s="1"/>
      <c r="I33" s="20"/>
      <c r="J33" s="20"/>
      <c r="K33" s="1"/>
      <c r="L33" s="1"/>
      <c r="M33" s="143" t="s">
        <v>41</v>
      </c>
      <c r="N33" s="9"/>
      <c r="O33" s="9"/>
      <c r="P33" s="113"/>
      <c r="Q33" s="113"/>
      <c r="R33" s="9"/>
      <c r="S33" s="9"/>
      <c r="T33" s="118">
        <f t="shared" si="2"/>
        <v>0</v>
      </c>
      <c r="U33" s="351">
        <f t="shared" ref="U33" si="8">(T33+T34)/2</f>
        <v>0</v>
      </c>
      <c r="V33" s="20"/>
      <c r="W33" s="20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</row>
    <row r="34" spans="1:40" ht="15.75" thickBot="1" x14ac:dyDescent="0.3">
      <c r="A34" s="20"/>
      <c r="B34" s="143" t="s">
        <v>145</v>
      </c>
      <c r="C34" s="189">
        <f t="shared" ref="C34:C38" si="9">E24/J24</f>
        <v>0.10822589214908802</v>
      </c>
      <c r="D34" s="189">
        <f t="shared" ref="D34:D38" si="10">F24/K24</f>
        <v>0.25308641975308643</v>
      </c>
      <c r="E34" s="190">
        <f t="shared" ref="E34:E38" si="11">AVERAGE(C34:D34)</f>
        <v>0.18065615595108722</v>
      </c>
      <c r="F34" s="348"/>
      <c r="G34" s="321"/>
      <c r="H34" s="20"/>
      <c r="I34" s="20"/>
      <c r="J34" s="20"/>
      <c r="K34" s="1"/>
      <c r="L34" s="1"/>
      <c r="M34" s="143" t="s">
        <v>42</v>
      </c>
      <c r="N34" s="10"/>
      <c r="O34" s="10"/>
      <c r="P34" s="114"/>
      <c r="Q34" s="114"/>
      <c r="R34" s="10"/>
      <c r="S34" s="10"/>
      <c r="T34" s="118">
        <f t="shared" si="2"/>
        <v>0</v>
      </c>
      <c r="U34" s="352"/>
      <c r="V34" s="20"/>
      <c r="W34" s="20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</row>
    <row r="35" spans="1:40" ht="16.5" thickBot="1" x14ac:dyDescent="0.3">
      <c r="A35" s="20"/>
      <c r="B35" s="143" t="s">
        <v>146</v>
      </c>
      <c r="C35" s="189" t="e">
        <f t="shared" si="9"/>
        <v>#DIV/0!</v>
      </c>
      <c r="D35" s="189" t="e">
        <f t="shared" si="10"/>
        <v>#DIV/0!</v>
      </c>
      <c r="E35" s="190" t="e">
        <f>AVERAGE(C35:D35)</f>
        <v>#DIV/0!</v>
      </c>
      <c r="F35" s="348"/>
      <c r="G35" s="321"/>
      <c r="H35" s="1"/>
      <c r="I35" s="20"/>
      <c r="J35" s="20"/>
      <c r="K35" s="1"/>
      <c r="L35" s="1"/>
      <c r="M35" s="143" t="s">
        <v>18</v>
      </c>
      <c r="N35" s="177">
        <f t="shared" ref="N35:S35" si="12">SUM(N23:N34)</f>
        <v>2416</v>
      </c>
      <c r="O35" s="177">
        <f t="shared" si="12"/>
        <v>2704</v>
      </c>
      <c r="P35" s="177">
        <f t="shared" si="12"/>
        <v>1974</v>
      </c>
      <c r="Q35" s="177">
        <f t="shared" si="12"/>
        <v>2228</v>
      </c>
      <c r="R35" s="177">
        <f t="shared" si="12"/>
        <v>440</v>
      </c>
      <c r="S35" s="177">
        <f t="shared" si="12"/>
        <v>584</v>
      </c>
      <c r="T35" s="178">
        <f t="shared" si="2"/>
        <v>9762</v>
      </c>
      <c r="U35" s="188">
        <f>SUM(U23:U34)</f>
        <v>4881</v>
      </c>
      <c r="V35" s="20"/>
      <c r="W35" s="20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</row>
    <row r="36" spans="1:40" ht="16.5" thickBot="1" x14ac:dyDescent="0.3">
      <c r="A36" s="20"/>
      <c r="B36" s="143" t="s">
        <v>147</v>
      </c>
      <c r="C36" s="189" t="e">
        <f t="shared" si="9"/>
        <v>#DIV/0!</v>
      </c>
      <c r="D36" s="189" t="e">
        <f t="shared" si="10"/>
        <v>#DIV/0!</v>
      </c>
      <c r="E36" s="190" t="e">
        <f t="shared" si="11"/>
        <v>#DIV/0!</v>
      </c>
      <c r="F36" s="348"/>
      <c r="G36" s="321"/>
      <c r="H36" s="1"/>
      <c r="I36" s="20"/>
      <c r="J36" s="20"/>
      <c r="K36" s="1"/>
      <c r="L36" s="1"/>
      <c r="M36" s="143" t="s">
        <v>148</v>
      </c>
      <c r="N36" s="353">
        <f>N35+O35+P35+Q35+R35</f>
        <v>9762</v>
      </c>
      <c r="O36" s="354"/>
      <c r="P36" s="354"/>
      <c r="Q36" s="354"/>
      <c r="R36" s="355"/>
      <c r="S36" s="179">
        <f>S35</f>
        <v>584</v>
      </c>
      <c r="T36" s="180">
        <f>SUM(N36)</f>
        <v>9762</v>
      </c>
      <c r="U36" s="180"/>
      <c r="V36" s="20"/>
      <c r="W36" s="20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</row>
    <row r="37" spans="1:40" ht="15.75" thickBot="1" x14ac:dyDescent="0.3">
      <c r="A37" s="20"/>
      <c r="B37" s="143" t="s">
        <v>149</v>
      </c>
      <c r="C37" s="189" t="e">
        <f t="shared" si="9"/>
        <v>#DIV/0!</v>
      </c>
      <c r="D37" s="189" t="e">
        <f t="shared" si="10"/>
        <v>#DIV/0!</v>
      </c>
      <c r="E37" s="190" t="e">
        <f t="shared" si="11"/>
        <v>#DIV/0!</v>
      </c>
      <c r="F37" s="348"/>
      <c r="G37" s="321"/>
      <c r="H37" s="1"/>
      <c r="I37" s="20"/>
      <c r="J37" s="20"/>
      <c r="K37" s="1"/>
      <c r="L37" s="1"/>
      <c r="M37" s="20"/>
      <c r="N37" s="20"/>
      <c r="O37" s="349"/>
      <c r="P37" s="349"/>
      <c r="Q37" s="20"/>
      <c r="R37" s="20"/>
      <c r="S37" s="20"/>
      <c r="T37" s="20"/>
      <c r="U37" s="20"/>
      <c r="V37" s="20"/>
      <c r="W37" s="20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</row>
    <row r="38" spans="1:40" ht="15.75" thickBot="1" x14ac:dyDescent="0.3">
      <c r="A38" s="20"/>
      <c r="B38" s="143" t="s">
        <v>150</v>
      </c>
      <c r="C38" s="189" t="e">
        <f t="shared" si="9"/>
        <v>#DIV/0!</v>
      </c>
      <c r="D38" s="189" t="e">
        <f t="shared" si="10"/>
        <v>#DIV/0!</v>
      </c>
      <c r="E38" s="190" t="e">
        <f t="shared" si="11"/>
        <v>#DIV/0!</v>
      </c>
      <c r="F38" s="348"/>
      <c r="G38" s="321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321"/>
      <c r="X38" s="32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</row>
    <row r="39" spans="1:40" ht="15.75" thickBot="1" x14ac:dyDescent="0.3">
      <c r="A39" s="20"/>
      <c r="B39" s="143" t="s">
        <v>5</v>
      </c>
      <c r="C39" s="191" t="e">
        <f>SUM(C33:C38)</f>
        <v>#DIV/0!</v>
      </c>
      <c r="D39" s="191" t="e">
        <f>SUM(D33:D38)</f>
        <v>#DIV/0!</v>
      </c>
      <c r="E39" s="191" t="e">
        <f>SUM(E33:E38)</f>
        <v>#DIV/0!</v>
      </c>
      <c r="F39" s="350"/>
      <c r="G39" s="321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321"/>
      <c r="X39" s="32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</row>
    <row r="40" spans="1:40" x14ac:dyDescent="0.25">
      <c r="A40" s="20"/>
      <c r="B40" s="1"/>
      <c r="C40" s="1"/>
      <c r="D40" s="1"/>
      <c r="E40" s="20"/>
      <c r="F40" s="321"/>
      <c r="G40" s="321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321"/>
      <c r="X40" s="32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</row>
    <row r="41" spans="1:40" ht="15" customHeight="1" x14ac:dyDescent="0.25">
      <c r="A41" s="20"/>
      <c r="B41" s="346" t="s">
        <v>151</v>
      </c>
      <c r="C41" s="346"/>
      <c r="D41" s="347" t="s">
        <v>152</v>
      </c>
      <c r="E41" s="347"/>
      <c r="F41" s="347"/>
      <c r="G41" s="347"/>
      <c r="H41" s="347"/>
      <c r="I41" s="347"/>
      <c r="J41" s="347"/>
      <c r="K41" s="20"/>
      <c r="L41" s="20"/>
      <c r="M41" s="1"/>
      <c r="N41" s="1"/>
      <c r="O41" s="20"/>
      <c r="P41" s="20"/>
      <c r="Q41" s="20"/>
      <c r="R41" s="20"/>
      <c r="S41" s="20"/>
      <c r="T41" s="20"/>
      <c r="U41" s="20"/>
      <c r="V41" s="20"/>
      <c r="W41" s="321"/>
      <c r="X41" s="32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</row>
    <row r="42" spans="1:40" ht="15.75" thickBot="1" x14ac:dyDescent="0.3">
      <c r="A42" s="20"/>
      <c r="B42" s="1"/>
      <c r="C42" s="1"/>
      <c r="D42" s="1"/>
      <c r="E42" s="1"/>
      <c r="F42" s="321"/>
      <c r="G42" s="321"/>
      <c r="H42" s="20"/>
      <c r="I42" s="1"/>
      <c r="J42" s="1"/>
      <c r="K42" s="20"/>
      <c r="L42" s="20"/>
      <c r="M42" s="1"/>
      <c r="N42" s="1"/>
      <c r="O42" s="20"/>
      <c r="P42" s="20"/>
      <c r="Q42" s="20"/>
      <c r="R42" s="20"/>
      <c r="S42" s="20"/>
      <c r="T42" s="20"/>
      <c r="U42" s="20"/>
      <c r="V42" s="20"/>
      <c r="W42" s="321"/>
      <c r="X42" s="32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</row>
    <row r="43" spans="1:40" ht="15.75" thickBot="1" x14ac:dyDescent="0.3">
      <c r="A43" s="20"/>
      <c r="B43" s="342" t="s">
        <v>153</v>
      </c>
      <c r="C43" s="343"/>
      <c r="D43" s="344"/>
      <c r="E43" s="1"/>
      <c r="F43" s="345" t="s">
        <v>154</v>
      </c>
      <c r="G43" s="345"/>
      <c r="H43" s="345"/>
      <c r="I43" s="345"/>
      <c r="J43" s="345"/>
      <c r="K43" s="345"/>
      <c r="L43" s="20"/>
      <c r="M43" s="1"/>
      <c r="N43" s="1"/>
      <c r="O43" s="20"/>
      <c r="P43" s="20"/>
      <c r="Q43" s="20"/>
      <c r="R43" s="20"/>
      <c r="S43" s="20"/>
      <c r="T43" s="20"/>
      <c r="U43" s="20"/>
      <c r="V43" s="20"/>
      <c r="W43" s="321"/>
      <c r="X43" s="32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</row>
    <row r="44" spans="1:40" x14ac:dyDescent="0.25">
      <c r="A44" s="20"/>
      <c r="B44" s="340" t="s">
        <v>155</v>
      </c>
      <c r="C44" s="341"/>
      <c r="D44" s="245">
        <f>SUM(G23:G25)</f>
        <v>574.87850000000003</v>
      </c>
      <c r="E44" s="1"/>
      <c r="F44" s="345"/>
      <c r="G44" s="345"/>
      <c r="H44" s="345"/>
      <c r="I44" s="345"/>
      <c r="J44" s="345"/>
      <c r="K44" s="345"/>
      <c r="L44" s="20"/>
      <c r="M44" s="1"/>
      <c r="N44" s="1"/>
      <c r="O44" s="20"/>
      <c r="P44" s="20"/>
      <c r="Q44" s="20"/>
      <c r="R44" s="20"/>
      <c r="S44" s="20"/>
      <c r="T44" s="20"/>
      <c r="U44" s="20"/>
      <c r="V44" s="20"/>
      <c r="W44" s="321"/>
      <c r="X44" s="32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</row>
    <row r="45" spans="1:40" x14ac:dyDescent="0.25">
      <c r="A45" s="20"/>
      <c r="B45" s="336" t="s">
        <v>156</v>
      </c>
      <c r="C45" s="337"/>
      <c r="D45" s="14">
        <v>842</v>
      </c>
      <c r="E45" s="1"/>
      <c r="F45" s="321"/>
      <c r="G45" s="321"/>
      <c r="H45" s="20"/>
      <c r="I45" s="1"/>
      <c r="J45" s="1"/>
      <c r="K45" s="20"/>
      <c r="L45" s="20"/>
      <c r="M45" s="1"/>
      <c r="N45" s="1"/>
      <c r="O45" s="20"/>
      <c r="P45" s="20"/>
      <c r="Q45" s="20"/>
      <c r="R45" s="20"/>
      <c r="S45" s="20"/>
      <c r="T45" s="20"/>
      <c r="U45" s="20"/>
      <c r="V45" s="20"/>
      <c r="W45" s="321"/>
      <c r="X45" s="32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</row>
    <row r="46" spans="1:40" x14ac:dyDescent="0.25">
      <c r="A46" s="20"/>
      <c r="B46" s="336" t="s">
        <v>157</v>
      </c>
      <c r="C46" s="337"/>
      <c r="D46" s="181">
        <f>((D44-D45)/D45)*100%</f>
        <v>-0.31724643705463179</v>
      </c>
      <c r="E46" s="1"/>
      <c r="F46" s="321"/>
      <c r="G46" s="321"/>
      <c r="H46" s="20"/>
      <c r="I46" s="1"/>
      <c r="J46" s="1"/>
      <c r="K46" s="20"/>
      <c r="L46" s="20"/>
      <c r="M46" s="1"/>
      <c r="N46" s="1"/>
      <c r="O46" s="20"/>
      <c r="P46" s="20"/>
      <c r="Q46" s="20"/>
      <c r="R46" s="20"/>
      <c r="S46" s="20"/>
      <c r="T46" s="20"/>
      <c r="U46" s="20"/>
      <c r="V46" s="20"/>
      <c r="W46" s="321"/>
      <c r="X46" s="32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</row>
    <row r="47" spans="1:40" ht="15.75" thickBot="1" x14ac:dyDescent="0.3">
      <c r="A47" s="20"/>
      <c r="B47" s="338" t="s">
        <v>158</v>
      </c>
      <c r="C47" s="339"/>
      <c r="D47" s="244">
        <f>D45-D44</f>
        <v>267.12149999999997</v>
      </c>
      <c r="E47" s="1"/>
      <c r="F47" s="321"/>
      <c r="G47" s="321"/>
      <c r="H47" s="20"/>
      <c r="I47" s="1"/>
      <c r="J47" s="1"/>
      <c r="K47" s="20"/>
      <c r="L47" s="20"/>
      <c r="M47" s="1"/>
      <c r="N47" s="1"/>
      <c r="O47" s="20"/>
      <c r="P47" s="20"/>
      <c r="Q47" s="20"/>
      <c r="R47" s="20"/>
      <c r="S47" s="1"/>
      <c r="T47" s="1"/>
      <c r="U47" s="20"/>
      <c r="V47" s="20"/>
      <c r="W47" s="321"/>
      <c r="X47" s="32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</row>
    <row r="48" spans="1:40" ht="15.75" thickBot="1" x14ac:dyDescent="0.3">
      <c r="A48" s="20"/>
      <c r="B48" s="1"/>
      <c r="C48" s="1"/>
      <c r="D48" s="1"/>
      <c r="E48" s="1"/>
      <c r="F48" s="321"/>
      <c r="G48" s="321"/>
      <c r="H48" s="20"/>
      <c r="I48" s="1"/>
      <c r="J48" s="1"/>
      <c r="K48" s="20"/>
      <c r="L48" s="20"/>
      <c r="M48" s="1"/>
      <c r="N48" s="1"/>
      <c r="O48" s="20"/>
      <c r="P48" s="20"/>
      <c r="Q48" s="20"/>
      <c r="R48" s="20"/>
      <c r="S48" s="1"/>
      <c r="T48" s="1"/>
      <c r="U48" s="20"/>
      <c r="V48" s="20"/>
      <c r="W48" s="321"/>
      <c r="X48" s="32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</row>
    <row r="49" spans="1:40" ht="15.75" thickBot="1" x14ac:dyDescent="0.3">
      <c r="A49" s="20"/>
      <c r="B49" s="342" t="s">
        <v>159</v>
      </c>
      <c r="C49" s="343"/>
      <c r="D49" s="344"/>
      <c r="E49" s="20"/>
      <c r="F49" s="321"/>
      <c r="G49" s="321"/>
      <c r="H49" s="1"/>
      <c r="I49" s="1"/>
      <c r="J49" s="1"/>
      <c r="K49" s="1"/>
      <c r="L49" s="1"/>
      <c r="M49" s="20"/>
      <c r="N49" s="20"/>
      <c r="O49" s="321"/>
      <c r="P49" s="321"/>
      <c r="Q49" s="20"/>
      <c r="R49" s="20"/>
      <c r="S49" s="1"/>
      <c r="T49" s="1"/>
      <c r="U49" s="20"/>
      <c r="V49" s="20"/>
      <c r="W49" s="321"/>
      <c r="X49" s="32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</row>
    <row r="50" spans="1:40" x14ac:dyDescent="0.25">
      <c r="A50" s="20"/>
      <c r="B50" s="340" t="s">
        <v>155</v>
      </c>
      <c r="C50" s="341"/>
      <c r="D50" s="245">
        <f>SUM(G26:G28)</f>
        <v>0</v>
      </c>
      <c r="E50" s="20"/>
      <c r="F50" s="20"/>
      <c r="G50" s="20"/>
      <c r="H50" s="20"/>
      <c r="I50" s="20"/>
      <c r="J50" s="20"/>
      <c r="K50" s="1"/>
      <c r="L50" s="1"/>
      <c r="M50" s="20"/>
      <c r="N50" s="20"/>
      <c r="O50" s="321"/>
      <c r="P50" s="321"/>
      <c r="Q50" s="20"/>
      <c r="R50" s="20"/>
      <c r="S50" s="1"/>
      <c r="T50" s="1"/>
      <c r="U50" s="20"/>
      <c r="V50" s="20"/>
      <c r="W50" s="321"/>
      <c r="X50" s="32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</row>
    <row r="51" spans="1:40" x14ac:dyDescent="0.25">
      <c r="A51" s="1"/>
      <c r="B51" s="336" t="s">
        <v>156</v>
      </c>
      <c r="C51" s="337"/>
      <c r="D51" s="14">
        <v>812</v>
      </c>
      <c r="E51" s="20"/>
      <c r="F51" s="20"/>
      <c r="G51" s="1"/>
      <c r="H51" s="1"/>
      <c r="I51" s="20"/>
      <c r="J51" s="20"/>
      <c r="K51" s="1"/>
      <c r="L51" s="1"/>
      <c r="M51" s="20"/>
      <c r="N51" s="20"/>
      <c r="O51" s="321"/>
      <c r="P51" s="321"/>
      <c r="Q51" s="20"/>
      <c r="R51" s="20"/>
      <c r="S51" s="1"/>
      <c r="T51" s="1"/>
      <c r="U51" s="20"/>
      <c r="V51" s="20"/>
      <c r="W51" s="321"/>
      <c r="X51" s="32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</row>
    <row r="52" spans="1:40" x14ac:dyDescent="0.25">
      <c r="A52" s="1"/>
      <c r="B52" s="336" t="s">
        <v>157</v>
      </c>
      <c r="C52" s="337"/>
      <c r="D52" s="181">
        <f>((D50-D51)/D51)*100%</f>
        <v>-1</v>
      </c>
      <c r="E52" s="20"/>
      <c r="F52" s="20"/>
      <c r="G52" s="1"/>
      <c r="H52" s="1"/>
      <c r="I52" s="20"/>
      <c r="J52" s="20"/>
      <c r="K52" s="1"/>
      <c r="L52" s="1"/>
      <c r="M52" s="20"/>
      <c r="N52" s="20"/>
      <c r="O52" s="321"/>
      <c r="P52" s="321"/>
      <c r="Q52" s="20"/>
      <c r="R52" s="20"/>
      <c r="S52" s="1"/>
      <c r="T52" s="1"/>
      <c r="U52" s="20"/>
      <c r="V52" s="20"/>
      <c r="W52" s="321"/>
      <c r="X52" s="32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</row>
    <row r="53" spans="1:40" x14ac:dyDescent="0.25">
      <c r="A53" s="1"/>
      <c r="B53" s="338" t="s">
        <v>158</v>
      </c>
      <c r="C53" s="339"/>
      <c r="D53" s="244">
        <f>D51-D50</f>
        <v>812</v>
      </c>
      <c r="E53" s="1"/>
      <c r="F53" s="20"/>
      <c r="G53" s="1"/>
      <c r="H53" s="1"/>
      <c r="I53" s="20"/>
      <c r="J53" s="20"/>
      <c r="K53" s="1"/>
      <c r="L53" s="1"/>
      <c r="M53" s="20"/>
      <c r="N53" s="20"/>
      <c r="O53" s="321"/>
      <c r="P53" s="321"/>
      <c r="Q53" s="20"/>
      <c r="R53" s="20"/>
      <c r="S53" s="1"/>
      <c r="T53" s="1"/>
      <c r="U53" s="20"/>
      <c r="V53" s="20"/>
      <c r="W53" s="321"/>
      <c r="X53" s="32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</row>
    <row r="54" spans="1:40" x14ac:dyDescent="0.25">
      <c r="A54" s="321"/>
      <c r="B54" s="321"/>
      <c r="C54" s="1"/>
      <c r="D54" s="1"/>
      <c r="E54" s="20"/>
      <c r="F54" s="20"/>
      <c r="G54" s="1"/>
      <c r="H54" s="1"/>
      <c r="I54" s="20"/>
      <c r="J54" s="20"/>
      <c r="K54" s="1"/>
      <c r="L54" s="1"/>
      <c r="M54" s="20"/>
      <c r="N54" s="20"/>
      <c r="O54" s="321"/>
      <c r="P54" s="321"/>
      <c r="Q54" s="20"/>
      <c r="R54" s="20"/>
      <c r="S54" s="1"/>
      <c r="T54" s="1"/>
      <c r="U54" s="20"/>
      <c r="V54" s="20"/>
      <c r="W54" s="321"/>
      <c r="X54" s="32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</row>
    <row r="55" spans="1:40" x14ac:dyDescent="0.25">
      <c r="A55" s="1"/>
      <c r="B55" s="342" t="s">
        <v>160</v>
      </c>
      <c r="C55" s="343"/>
      <c r="D55" s="344"/>
      <c r="E55" s="20"/>
      <c r="F55" s="20"/>
      <c r="G55" s="1"/>
      <c r="H55" s="1"/>
      <c r="I55" s="20"/>
      <c r="J55" s="20"/>
      <c r="K55" s="1"/>
      <c r="L55" s="1"/>
      <c r="M55" s="20"/>
      <c r="N55" s="20"/>
      <c r="O55" s="321"/>
      <c r="P55" s="321"/>
      <c r="Q55" s="20"/>
      <c r="R55" s="20"/>
      <c r="S55" s="1"/>
      <c r="T55" s="1"/>
      <c r="U55" s="20"/>
      <c r="V55" s="20"/>
      <c r="W55" s="321"/>
      <c r="X55" s="32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</row>
    <row r="56" spans="1:40" x14ac:dyDescent="0.25">
      <c r="A56" s="1"/>
      <c r="B56" s="340" t="s">
        <v>155</v>
      </c>
      <c r="C56" s="341"/>
      <c r="D56" s="245">
        <f>D44+D50</f>
        <v>574.87850000000003</v>
      </c>
      <c r="E56" s="20"/>
      <c r="F56" s="20"/>
      <c r="G56" s="1"/>
      <c r="H56" s="1"/>
      <c r="I56" s="20"/>
      <c r="J56" s="20"/>
      <c r="K56" s="1"/>
      <c r="L56" s="1"/>
      <c r="M56" s="20"/>
      <c r="N56" s="20"/>
      <c r="O56" s="321"/>
      <c r="P56" s="321"/>
      <c r="Q56" s="20"/>
      <c r="R56" s="20"/>
      <c r="S56" s="1"/>
      <c r="T56" s="1"/>
      <c r="U56" s="20"/>
      <c r="V56" s="20"/>
      <c r="W56" s="321"/>
      <c r="X56" s="32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</row>
    <row r="57" spans="1:40" x14ac:dyDescent="0.25">
      <c r="A57" s="1"/>
      <c r="B57" s="336" t="s">
        <v>156</v>
      </c>
      <c r="C57" s="337"/>
      <c r="D57" s="194">
        <v>1741</v>
      </c>
      <c r="E57" s="20"/>
      <c r="F57" s="20"/>
      <c r="G57" s="1"/>
      <c r="H57" s="1"/>
      <c r="I57" s="20"/>
      <c r="J57" s="20"/>
      <c r="K57" s="1"/>
      <c r="L57" s="1"/>
      <c r="M57" s="20"/>
      <c r="N57" s="20"/>
      <c r="O57" s="321"/>
      <c r="P57" s="321"/>
      <c r="Q57" s="20"/>
      <c r="R57" s="20"/>
      <c r="S57" s="1"/>
      <c r="T57" s="1"/>
      <c r="U57" s="20"/>
      <c r="V57" s="20"/>
      <c r="W57" s="321"/>
      <c r="X57" s="32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</row>
    <row r="58" spans="1:40" x14ac:dyDescent="0.25">
      <c r="A58" s="1"/>
      <c r="B58" s="336" t="s">
        <v>157</v>
      </c>
      <c r="C58" s="337"/>
      <c r="D58" s="195">
        <f>((D56-D57)/D57)*100%</f>
        <v>-0.66979982768523838</v>
      </c>
      <c r="E58" s="20"/>
      <c r="F58" s="20"/>
      <c r="G58" s="1"/>
      <c r="H58" s="1"/>
      <c r="I58" s="20"/>
      <c r="J58" s="20"/>
      <c r="K58" s="1"/>
      <c r="L58" s="1"/>
      <c r="M58" s="20"/>
      <c r="N58" s="20"/>
      <c r="O58" s="321"/>
      <c r="P58" s="321"/>
      <c r="Q58" s="20"/>
      <c r="R58" s="20"/>
      <c r="S58" s="1"/>
      <c r="T58" s="1"/>
      <c r="U58" s="20"/>
      <c r="V58" s="20"/>
      <c r="W58" s="321"/>
      <c r="X58" s="32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</row>
    <row r="59" spans="1:40" x14ac:dyDescent="0.25">
      <c r="A59" s="1"/>
      <c r="B59" s="338" t="s">
        <v>158</v>
      </c>
      <c r="C59" s="339"/>
      <c r="D59" s="246">
        <f>D57-D56</f>
        <v>1166.1215</v>
      </c>
      <c r="E59" s="1"/>
      <c r="F59" s="20"/>
      <c r="G59" s="1"/>
      <c r="H59" s="1"/>
      <c r="I59" s="20"/>
      <c r="J59" s="20"/>
      <c r="K59" s="1"/>
      <c r="L59" s="1"/>
      <c r="M59" s="20"/>
      <c r="N59" s="20"/>
      <c r="O59" s="321"/>
      <c r="P59" s="321"/>
      <c r="Q59" s="20"/>
      <c r="R59" s="20"/>
      <c r="S59" s="1"/>
      <c r="T59" s="1"/>
      <c r="U59" s="20"/>
      <c r="V59" s="20"/>
      <c r="W59" s="321"/>
      <c r="X59" s="32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</row>
  </sheetData>
  <mergeCells count="191">
    <mergeCell ref="A1:B1"/>
    <mergeCell ref="O1:P1"/>
    <mergeCell ref="W1:X1"/>
    <mergeCell ref="B2:AD2"/>
    <mergeCell ref="A3:B3"/>
    <mergeCell ref="O3:P3"/>
    <mergeCell ref="W3:X3"/>
    <mergeCell ref="B7:B10"/>
    <mergeCell ref="C7:C10"/>
    <mergeCell ref="E7:F9"/>
    <mergeCell ref="G7:G9"/>
    <mergeCell ref="I7:J9"/>
    <mergeCell ref="K7:K9"/>
    <mergeCell ref="A4:B4"/>
    <mergeCell ref="O4:P4"/>
    <mergeCell ref="W4:X4"/>
    <mergeCell ref="B5:AD5"/>
    <mergeCell ref="E6:F6"/>
    <mergeCell ref="I6:J6"/>
    <mergeCell ref="M6:N6"/>
    <mergeCell ref="Q6:R6"/>
    <mergeCell ref="U6:V6"/>
    <mergeCell ref="Y6:Z6"/>
    <mergeCell ref="E10:F10"/>
    <mergeCell ref="G10:H10"/>
    <mergeCell ref="I10:J10"/>
    <mergeCell ref="K10:L10"/>
    <mergeCell ref="M10:N10"/>
    <mergeCell ref="O10:P10"/>
    <mergeCell ref="Q10:R10"/>
    <mergeCell ref="M7:N9"/>
    <mergeCell ref="O7:O9"/>
    <mergeCell ref="Q7:R9"/>
    <mergeCell ref="S10:T10"/>
    <mergeCell ref="U10:V10"/>
    <mergeCell ref="W10:X10"/>
    <mergeCell ref="Y10:Z10"/>
    <mergeCell ref="AA10:AB10"/>
    <mergeCell ref="AC10:AD10"/>
    <mergeCell ref="Y7:Z9"/>
    <mergeCell ref="AA7:AA9"/>
    <mergeCell ref="AC7:AC9"/>
    <mergeCell ref="S7:S9"/>
    <mergeCell ref="U7:V9"/>
    <mergeCell ref="W7:W9"/>
    <mergeCell ref="Y14:Z14"/>
    <mergeCell ref="AA14:AB14"/>
    <mergeCell ref="AC14:AD14"/>
    <mergeCell ref="Y11:Z13"/>
    <mergeCell ref="AA11:AA13"/>
    <mergeCell ref="AC11:AC13"/>
    <mergeCell ref="E14:F14"/>
    <mergeCell ref="G14:H14"/>
    <mergeCell ref="I14:J14"/>
    <mergeCell ref="K14:L14"/>
    <mergeCell ref="M14:N14"/>
    <mergeCell ref="O14:P14"/>
    <mergeCell ref="Q14:R14"/>
    <mergeCell ref="M11:N13"/>
    <mergeCell ref="O11:O13"/>
    <mergeCell ref="Q11:R13"/>
    <mergeCell ref="S11:S13"/>
    <mergeCell ref="U11:V13"/>
    <mergeCell ref="W11:W13"/>
    <mergeCell ref="E11:F13"/>
    <mergeCell ref="G11:G13"/>
    <mergeCell ref="I11:J13"/>
    <mergeCell ref="K11:K13"/>
    <mergeCell ref="B15:B19"/>
    <mergeCell ref="C15:C19"/>
    <mergeCell ref="E15:F18"/>
    <mergeCell ref="G15:G18"/>
    <mergeCell ref="I15:J18"/>
    <mergeCell ref="K15:K18"/>
    <mergeCell ref="S14:T14"/>
    <mergeCell ref="U14:V14"/>
    <mergeCell ref="W14:X14"/>
    <mergeCell ref="B11:B14"/>
    <mergeCell ref="C11:C14"/>
    <mergeCell ref="E19:F19"/>
    <mergeCell ref="G19:H19"/>
    <mergeCell ref="I19:J19"/>
    <mergeCell ref="K19:L19"/>
    <mergeCell ref="M19:N19"/>
    <mergeCell ref="O19:P19"/>
    <mergeCell ref="Q19:R19"/>
    <mergeCell ref="M15:N18"/>
    <mergeCell ref="O15:O18"/>
    <mergeCell ref="Q15:R18"/>
    <mergeCell ref="S19:T19"/>
    <mergeCell ref="U19:V19"/>
    <mergeCell ref="W19:X19"/>
    <mergeCell ref="Y19:Z19"/>
    <mergeCell ref="AA19:AB19"/>
    <mergeCell ref="AC19:AD19"/>
    <mergeCell ref="Y15:Z18"/>
    <mergeCell ref="AA15:AA18"/>
    <mergeCell ref="AC15:AC18"/>
    <mergeCell ref="S15:S18"/>
    <mergeCell ref="U15:V18"/>
    <mergeCell ref="W15:W18"/>
    <mergeCell ref="X22:X23"/>
    <mergeCell ref="Y22:AD22"/>
    <mergeCell ref="U23:U24"/>
    <mergeCell ref="U25:U26"/>
    <mergeCell ref="U27:U28"/>
    <mergeCell ref="W28:X28"/>
    <mergeCell ref="A20:B20"/>
    <mergeCell ref="O20:P20"/>
    <mergeCell ref="W20:X20"/>
    <mergeCell ref="A21:B21"/>
    <mergeCell ref="M21:U21"/>
    <mergeCell ref="W21:X21"/>
    <mergeCell ref="F33:G33"/>
    <mergeCell ref="U33:U34"/>
    <mergeCell ref="F34:G34"/>
    <mergeCell ref="F35:G35"/>
    <mergeCell ref="F36:G36"/>
    <mergeCell ref="N36:R36"/>
    <mergeCell ref="U29:U30"/>
    <mergeCell ref="W29:X29"/>
    <mergeCell ref="A30:B30"/>
    <mergeCell ref="W30:X30"/>
    <mergeCell ref="B31:E31"/>
    <mergeCell ref="F31:G31"/>
    <mergeCell ref="U31:U32"/>
    <mergeCell ref="W31:X31"/>
    <mergeCell ref="F32:G32"/>
    <mergeCell ref="F40:G40"/>
    <mergeCell ref="W40:X40"/>
    <mergeCell ref="B41:C41"/>
    <mergeCell ref="D41:J41"/>
    <mergeCell ref="W41:X41"/>
    <mergeCell ref="F42:G42"/>
    <mergeCell ref="W42:X42"/>
    <mergeCell ref="F37:G37"/>
    <mergeCell ref="O37:P37"/>
    <mergeCell ref="F38:G38"/>
    <mergeCell ref="W38:X38"/>
    <mergeCell ref="F39:G39"/>
    <mergeCell ref="W39:X39"/>
    <mergeCell ref="B45:C45"/>
    <mergeCell ref="F45:G45"/>
    <mergeCell ref="W45:X45"/>
    <mergeCell ref="B46:C46"/>
    <mergeCell ref="F46:G46"/>
    <mergeCell ref="W46:X46"/>
    <mergeCell ref="B43:D43"/>
    <mergeCell ref="W43:X43"/>
    <mergeCell ref="B44:C44"/>
    <mergeCell ref="W44:X44"/>
    <mergeCell ref="F43:K44"/>
    <mergeCell ref="B50:C50"/>
    <mergeCell ref="O50:P50"/>
    <mergeCell ref="W50:X50"/>
    <mergeCell ref="B51:C51"/>
    <mergeCell ref="O51:P51"/>
    <mergeCell ref="W51:X51"/>
    <mergeCell ref="B47:C47"/>
    <mergeCell ref="F47:G47"/>
    <mergeCell ref="W47:X47"/>
    <mergeCell ref="F48:G48"/>
    <mergeCell ref="W48:X48"/>
    <mergeCell ref="B49:D49"/>
    <mergeCell ref="F49:G49"/>
    <mergeCell ref="O49:P49"/>
    <mergeCell ref="W49:X49"/>
    <mergeCell ref="A54:B54"/>
    <mergeCell ref="O54:P54"/>
    <mergeCell ref="W54:X54"/>
    <mergeCell ref="B55:D55"/>
    <mergeCell ref="O55:P55"/>
    <mergeCell ref="W55:X55"/>
    <mergeCell ref="B52:C52"/>
    <mergeCell ref="O52:P52"/>
    <mergeCell ref="W52:X52"/>
    <mergeCell ref="B53:C53"/>
    <mergeCell ref="O53:P53"/>
    <mergeCell ref="W53:X53"/>
    <mergeCell ref="B58:C58"/>
    <mergeCell ref="O58:P58"/>
    <mergeCell ref="W58:X58"/>
    <mergeCell ref="B59:C59"/>
    <mergeCell ref="O59:P59"/>
    <mergeCell ref="W59:X59"/>
    <mergeCell ref="B56:C56"/>
    <mergeCell ref="O56:P56"/>
    <mergeCell ref="W56:X56"/>
    <mergeCell ref="B57:C57"/>
    <mergeCell ref="O57:P57"/>
    <mergeCell ref="W57:X5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307178-27D0-4A35-B1D1-6E56258E1D88}">
  <dimension ref="A1:Q57"/>
  <sheetViews>
    <sheetView workbookViewId="0">
      <selection activeCell="D6" sqref="D6"/>
    </sheetView>
  </sheetViews>
  <sheetFormatPr baseColWidth="10" defaultColWidth="11.42578125" defaultRowHeight="15" x14ac:dyDescent="0.25"/>
  <cols>
    <col min="2" max="2" width="14.85546875" bestFit="1" customWidth="1"/>
    <col min="3" max="3" width="13.7109375" customWidth="1"/>
    <col min="16" max="16" width="17.42578125" customWidth="1"/>
  </cols>
  <sheetData>
    <row r="1" spans="1:1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21" x14ac:dyDescent="0.25">
      <c r="A2" s="326" t="s">
        <v>161</v>
      </c>
      <c r="B2" s="326"/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26"/>
      <c r="N2" s="326"/>
      <c r="O2" s="1"/>
      <c r="P2" s="1"/>
      <c r="Q2" s="1"/>
    </row>
    <row r="3" spans="1:17" ht="15.75" thickBo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15.75" thickBot="1" x14ac:dyDescent="0.3">
      <c r="A4" s="144"/>
      <c r="B4" s="356" t="s">
        <v>162</v>
      </c>
      <c r="C4" s="357"/>
      <c r="D4" s="357"/>
      <c r="E4" s="357"/>
      <c r="F4" s="357"/>
      <c r="G4" s="357"/>
      <c r="H4" s="357"/>
      <c r="I4" s="357"/>
      <c r="J4" s="357"/>
      <c r="K4" s="357"/>
      <c r="L4" s="357"/>
      <c r="M4" s="357"/>
      <c r="N4" s="472"/>
      <c r="O4" s="1"/>
      <c r="P4" s="1"/>
      <c r="Q4" s="1"/>
    </row>
    <row r="5" spans="1:17" ht="15.75" thickBot="1" x14ac:dyDescent="0.3">
      <c r="A5" s="143" t="s">
        <v>163</v>
      </c>
      <c r="B5" s="143" t="s">
        <v>1</v>
      </c>
      <c r="C5" s="143" t="s">
        <v>2</v>
      </c>
      <c r="D5" s="143" t="s">
        <v>3</v>
      </c>
      <c r="E5" s="143" t="s">
        <v>4</v>
      </c>
      <c r="F5" s="143" t="s">
        <v>6</v>
      </c>
      <c r="G5" s="143" t="s">
        <v>7</v>
      </c>
      <c r="H5" s="143" t="s">
        <v>8</v>
      </c>
      <c r="I5" s="143" t="s">
        <v>9</v>
      </c>
      <c r="J5" s="143" t="s">
        <v>10</v>
      </c>
      <c r="K5" s="143" t="s">
        <v>11</v>
      </c>
      <c r="L5" s="143" t="s">
        <v>12</v>
      </c>
      <c r="M5" s="143" t="s">
        <v>13</v>
      </c>
      <c r="N5" s="143" t="s">
        <v>5</v>
      </c>
      <c r="O5" s="1"/>
      <c r="P5" s="1"/>
      <c r="Q5" s="1"/>
    </row>
    <row r="6" spans="1:17" ht="36.75" x14ac:dyDescent="0.25">
      <c r="A6" s="196" t="s">
        <v>164</v>
      </c>
      <c r="B6" s="197">
        <v>21360</v>
      </c>
      <c r="C6" s="197">
        <v>24660</v>
      </c>
      <c r="D6" s="197">
        <v>21780</v>
      </c>
      <c r="E6" s="197">
        <v>23820</v>
      </c>
      <c r="F6" s="197"/>
      <c r="G6" s="197"/>
      <c r="H6" s="197"/>
      <c r="I6" s="197"/>
      <c r="J6" s="197"/>
      <c r="K6" s="197"/>
      <c r="L6" s="197"/>
      <c r="M6" s="198"/>
      <c r="N6" s="199">
        <f>SUM(B6:M6)</f>
        <v>91620</v>
      </c>
      <c r="O6" s="1"/>
      <c r="P6" s="13"/>
      <c r="Q6" s="1"/>
    </row>
    <row r="7" spans="1:17" ht="36.75" x14ac:dyDescent="0.25">
      <c r="A7" s="200" t="s">
        <v>165</v>
      </c>
      <c r="B7" s="201">
        <v>574</v>
      </c>
      <c r="C7" s="201">
        <v>456</v>
      </c>
      <c r="D7" s="201">
        <v>436</v>
      </c>
      <c r="E7" s="201">
        <v>381</v>
      </c>
      <c r="F7" s="201"/>
      <c r="G7" s="202"/>
      <c r="H7" s="203"/>
      <c r="I7" s="203"/>
      <c r="J7" s="203"/>
      <c r="K7" s="204"/>
      <c r="L7" s="203"/>
      <c r="M7" s="205"/>
      <c r="N7" s="199">
        <f t="shared" ref="N7:N8" si="0">SUM(B7:M7)</f>
        <v>1847</v>
      </c>
      <c r="O7" s="1"/>
      <c r="P7" s="1"/>
      <c r="Q7" s="1"/>
    </row>
    <row r="8" spans="1:17" ht="24" x14ac:dyDescent="0.25">
      <c r="A8" s="206" t="s">
        <v>166</v>
      </c>
      <c r="B8" s="207">
        <v>76</v>
      </c>
      <c r="C8" s="207">
        <v>87</v>
      </c>
      <c r="D8" s="207">
        <v>80</v>
      </c>
      <c r="E8" s="207">
        <v>83</v>
      </c>
      <c r="F8" s="207"/>
      <c r="G8" s="207"/>
      <c r="H8" s="207"/>
      <c r="I8" s="207"/>
      <c r="J8" s="207"/>
      <c r="K8" s="208"/>
      <c r="L8" s="207"/>
      <c r="M8" s="209"/>
      <c r="N8" s="199">
        <f t="shared" si="0"/>
        <v>326</v>
      </c>
      <c r="O8" s="1"/>
      <c r="P8" s="1"/>
      <c r="Q8" s="1"/>
    </row>
    <row r="9" spans="1:17" ht="25.5" thickBot="1" x14ac:dyDescent="0.3">
      <c r="A9" s="210" t="s">
        <v>15</v>
      </c>
      <c r="B9" s="211">
        <f>SUM(B6:B8)</f>
        <v>22010</v>
      </c>
      <c r="C9" s="211">
        <f t="shared" ref="C9:N9" si="1">SUM(C6:C8)</f>
        <v>25203</v>
      </c>
      <c r="D9" s="211">
        <f t="shared" si="1"/>
        <v>22296</v>
      </c>
      <c r="E9" s="211">
        <f t="shared" si="1"/>
        <v>24284</v>
      </c>
      <c r="F9" s="211">
        <f t="shared" si="1"/>
        <v>0</v>
      </c>
      <c r="G9" s="211">
        <f t="shared" si="1"/>
        <v>0</v>
      </c>
      <c r="H9" s="211">
        <f t="shared" si="1"/>
        <v>0</v>
      </c>
      <c r="I9" s="211">
        <f t="shared" si="1"/>
        <v>0</v>
      </c>
      <c r="J9" s="211">
        <f t="shared" si="1"/>
        <v>0</v>
      </c>
      <c r="K9" s="211">
        <f t="shared" si="1"/>
        <v>0</v>
      </c>
      <c r="L9" s="211">
        <f t="shared" si="1"/>
        <v>0</v>
      </c>
      <c r="M9" s="211">
        <f t="shared" si="1"/>
        <v>0</v>
      </c>
      <c r="N9" s="249">
        <f t="shared" si="1"/>
        <v>93793</v>
      </c>
      <c r="O9" s="2"/>
      <c r="P9" s="2"/>
      <c r="Q9" s="2"/>
    </row>
    <row r="10" spans="1:17" ht="25.5" thickBot="1" x14ac:dyDescent="0.3">
      <c r="A10" s="212" t="s">
        <v>167</v>
      </c>
      <c r="B10" s="250">
        <f>B6+B8</f>
        <v>21436</v>
      </c>
      <c r="C10" s="207">
        <f>C6+C8</f>
        <v>24747</v>
      </c>
      <c r="D10" s="207">
        <f t="shared" ref="D10:L10" si="2">D6+D8</f>
        <v>21860</v>
      </c>
      <c r="E10" s="207">
        <f t="shared" si="2"/>
        <v>23903</v>
      </c>
      <c r="F10" s="207">
        <f t="shared" si="2"/>
        <v>0</v>
      </c>
      <c r="G10" s="207">
        <f t="shared" si="2"/>
        <v>0</v>
      </c>
      <c r="H10" s="207">
        <f t="shared" si="2"/>
        <v>0</v>
      </c>
      <c r="I10" s="207">
        <f t="shared" si="2"/>
        <v>0</v>
      </c>
      <c r="J10" s="207">
        <f t="shared" si="2"/>
        <v>0</v>
      </c>
      <c r="K10" s="207">
        <f t="shared" si="2"/>
        <v>0</v>
      </c>
      <c r="L10" s="207">
        <f t="shared" si="2"/>
        <v>0</v>
      </c>
      <c r="M10" s="207">
        <f>M6+M8</f>
        <v>0</v>
      </c>
      <c r="N10" s="250">
        <f>SUM(B10:M10)</f>
        <v>91946</v>
      </c>
      <c r="O10" s="1"/>
      <c r="P10" s="1"/>
      <c r="Q10" s="1"/>
    </row>
    <row r="11" spans="1:17" x14ac:dyDescent="0.25">
      <c r="A11" s="213"/>
      <c r="B11" s="214"/>
      <c r="C11" s="214"/>
      <c r="D11" s="214"/>
      <c r="E11" s="214"/>
      <c r="F11" s="214"/>
      <c r="G11" s="214"/>
      <c r="H11" s="214"/>
      <c r="I11" s="214"/>
      <c r="J11" s="214"/>
      <c r="K11" s="214"/>
      <c r="L11" s="214"/>
      <c r="M11" s="214"/>
      <c r="N11" s="214"/>
      <c r="O11" s="1"/>
      <c r="P11" s="1"/>
      <c r="Q11" s="1"/>
    </row>
    <row r="12" spans="1:17" ht="15.75" thickBot="1" x14ac:dyDescent="0.3">
      <c r="A12" s="144"/>
      <c r="B12" s="356" t="s">
        <v>168</v>
      </c>
      <c r="C12" s="357"/>
      <c r="D12" s="357"/>
      <c r="E12" s="357"/>
      <c r="F12" s="357"/>
      <c r="G12" s="357"/>
      <c r="H12" s="357"/>
      <c r="I12" s="357"/>
      <c r="J12" s="357"/>
      <c r="K12" s="357"/>
      <c r="L12" s="357"/>
      <c r="M12" s="357"/>
      <c r="N12" s="357"/>
      <c r="O12" s="1"/>
      <c r="P12" s="1"/>
      <c r="Q12" s="1"/>
    </row>
    <row r="13" spans="1:17" ht="15.75" thickBot="1" x14ac:dyDescent="0.3">
      <c r="A13" s="143" t="s">
        <v>163</v>
      </c>
      <c r="B13" s="143" t="s">
        <v>1</v>
      </c>
      <c r="C13" s="143" t="s">
        <v>2</v>
      </c>
      <c r="D13" s="143" t="s">
        <v>3</v>
      </c>
      <c r="E13" s="143" t="s">
        <v>4</v>
      </c>
      <c r="F13" s="143" t="s">
        <v>6</v>
      </c>
      <c r="G13" s="143" t="s">
        <v>7</v>
      </c>
      <c r="H13" s="143" t="s">
        <v>8</v>
      </c>
      <c r="I13" s="143" t="s">
        <v>9</v>
      </c>
      <c r="J13" s="143" t="s">
        <v>10</v>
      </c>
      <c r="K13" s="143" t="s">
        <v>11</v>
      </c>
      <c r="L13" s="143" t="s">
        <v>12</v>
      </c>
      <c r="M13" s="143" t="s">
        <v>13</v>
      </c>
      <c r="N13" s="143" t="s">
        <v>5</v>
      </c>
      <c r="O13" s="1"/>
      <c r="P13" s="1"/>
      <c r="Q13" s="1"/>
    </row>
    <row r="14" spans="1:17" ht="37.5" thickBot="1" x14ac:dyDescent="0.3">
      <c r="A14" s="216" t="s">
        <v>164</v>
      </c>
      <c r="B14" s="217">
        <v>18239780</v>
      </c>
      <c r="C14" s="217">
        <v>5726830</v>
      </c>
      <c r="D14" s="217">
        <v>18375910</v>
      </c>
      <c r="E14" s="217">
        <v>19796280</v>
      </c>
      <c r="F14" s="217"/>
      <c r="G14" s="217"/>
      <c r="H14" s="217"/>
      <c r="I14" s="218"/>
      <c r="J14" s="218"/>
      <c r="K14" s="218"/>
      <c r="L14" s="218"/>
      <c r="M14" s="219"/>
      <c r="N14" s="250">
        <f>SUM(B14:M14)</f>
        <v>62138800</v>
      </c>
      <c r="O14" s="1"/>
      <c r="P14" s="1"/>
      <c r="Q14" s="1"/>
    </row>
    <row r="15" spans="1:17" ht="37.5" thickBot="1" x14ac:dyDescent="0.3">
      <c r="A15" s="220" t="s">
        <v>165</v>
      </c>
      <c r="B15" s="221">
        <v>588180</v>
      </c>
      <c r="C15" s="221">
        <v>467270</v>
      </c>
      <c r="D15" s="222">
        <v>449130</v>
      </c>
      <c r="E15" s="223">
        <v>379970</v>
      </c>
      <c r="F15" s="221"/>
      <c r="G15" s="221"/>
      <c r="H15" s="221"/>
      <c r="I15" s="224"/>
      <c r="J15" s="224"/>
      <c r="K15" s="224"/>
      <c r="L15" s="224"/>
      <c r="M15" s="225"/>
      <c r="N15" s="250">
        <f>SUM(B15:M15)</f>
        <v>1884550</v>
      </c>
      <c r="O15" s="1"/>
      <c r="P15" s="1"/>
      <c r="Q15" s="1"/>
    </row>
    <row r="16" spans="1:17" ht="24.75" thickBot="1" x14ac:dyDescent="0.3">
      <c r="A16" s="226" t="s">
        <v>166</v>
      </c>
      <c r="B16" s="222">
        <v>64900</v>
      </c>
      <c r="C16" s="222">
        <v>74290</v>
      </c>
      <c r="D16" s="222">
        <v>67500</v>
      </c>
      <c r="E16" s="222">
        <v>68980</v>
      </c>
      <c r="F16" s="222"/>
      <c r="G16" s="222"/>
      <c r="H16" s="222"/>
      <c r="I16" s="227"/>
      <c r="J16" s="227"/>
      <c r="K16" s="227"/>
      <c r="L16" s="227"/>
      <c r="M16" s="228"/>
      <c r="N16" s="250">
        <f>SUM(B16:M16)</f>
        <v>275670</v>
      </c>
      <c r="O16" s="1"/>
      <c r="P16" s="1"/>
      <c r="Q16" s="1"/>
    </row>
    <row r="17" spans="1:17" ht="24.75" x14ac:dyDescent="0.25">
      <c r="A17" s="229" t="s">
        <v>15</v>
      </c>
      <c r="B17" s="230">
        <f>SUM(B14:B16)</f>
        <v>18892860</v>
      </c>
      <c r="C17" s="230">
        <f t="shared" ref="C17:M17" si="3">SUM(C14:C16)</f>
        <v>6268390</v>
      </c>
      <c r="D17" s="230">
        <f t="shared" si="3"/>
        <v>18892540</v>
      </c>
      <c r="E17" s="230">
        <f t="shared" si="3"/>
        <v>20245230</v>
      </c>
      <c r="F17" s="230">
        <f t="shared" si="3"/>
        <v>0</v>
      </c>
      <c r="G17" s="230">
        <f t="shared" si="3"/>
        <v>0</v>
      </c>
      <c r="H17" s="230">
        <f t="shared" si="3"/>
        <v>0</v>
      </c>
      <c r="I17" s="230">
        <f t="shared" si="3"/>
        <v>0</v>
      </c>
      <c r="J17" s="230">
        <f t="shared" si="3"/>
        <v>0</v>
      </c>
      <c r="K17" s="230">
        <f t="shared" si="3"/>
        <v>0</v>
      </c>
      <c r="L17" s="230">
        <f t="shared" si="3"/>
        <v>0</v>
      </c>
      <c r="M17" s="230">
        <f t="shared" si="3"/>
        <v>0</v>
      </c>
      <c r="N17" s="230">
        <f>SUM(N14:N16)</f>
        <v>64299020</v>
      </c>
      <c r="O17" s="2"/>
      <c r="P17" s="2"/>
      <c r="Q17" s="2"/>
    </row>
    <row r="18" spans="1:17" ht="24.75" x14ac:dyDescent="0.25">
      <c r="A18" s="231" t="s">
        <v>167</v>
      </c>
      <c r="B18" s="232">
        <f t="shared" ref="B18:M18" si="4">B14+B16</f>
        <v>18304680</v>
      </c>
      <c r="C18" s="232">
        <f t="shared" si="4"/>
        <v>5801120</v>
      </c>
      <c r="D18" s="232">
        <f t="shared" si="4"/>
        <v>18443410</v>
      </c>
      <c r="E18" s="232">
        <f t="shared" si="4"/>
        <v>19865260</v>
      </c>
      <c r="F18" s="232">
        <f t="shared" si="4"/>
        <v>0</v>
      </c>
      <c r="G18" s="232">
        <f t="shared" si="4"/>
        <v>0</v>
      </c>
      <c r="H18" s="232">
        <f t="shared" si="4"/>
        <v>0</v>
      </c>
      <c r="I18" s="232">
        <f t="shared" si="4"/>
        <v>0</v>
      </c>
      <c r="J18" s="232">
        <f t="shared" si="4"/>
        <v>0</v>
      </c>
      <c r="K18" s="232">
        <f t="shared" si="4"/>
        <v>0</v>
      </c>
      <c r="L18" s="232">
        <f t="shared" si="4"/>
        <v>0</v>
      </c>
      <c r="M18" s="232">
        <f t="shared" si="4"/>
        <v>0</v>
      </c>
      <c r="N18" s="250">
        <f>SUM(B18:M18)</f>
        <v>62414470</v>
      </c>
      <c r="O18" s="1"/>
      <c r="P18" s="1"/>
      <c r="Q18" s="1"/>
    </row>
    <row r="19" spans="1:17" x14ac:dyDescent="0.25">
      <c r="A19" s="214"/>
      <c r="B19" s="214"/>
      <c r="C19" s="214"/>
      <c r="D19" s="214"/>
      <c r="E19" s="214"/>
      <c r="F19" s="214"/>
      <c r="G19" s="214"/>
      <c r="H19" s="214"/>
      <c r="I19" s="214"/>
      <c r="J19" s="214"/>
      <c r="K19" s="214"/>
      <c r="L19" s="214"/>
      <c r="M19" s="214"/>
      <c r="N19" s="214"/>
      <c r="O19" s="1"/>
      <c r="P19" s="1"/>
      <c r="Q19" s="1"/>
    </row>
    <row r="20" spans="1:17" ht="15.75" thickBot="1" x14ac:dyDescent="0.3">
      <c r="A20" s="215"/>
      <c r="B20" s="473" t="s">
        <v>169</v>
      </c>
      <c r="C20" s="474"/>
      <c r="D20" s="474"/>
      <c r="E20" s="474"/>
      <c r="F20" s="474"/>
      <c r="G20" s="474"/>
      <c r="H20" s="474"/>
      <c r="I20" s="474"/>
      <c r="J20" s="474"/>
      <c r="K20" s="474"/>
      <c r="L20" s="474"/>
      <c r="M20" s="474"/>
      <c r="N20" s="474"/>
      <c r="O20" s="1"/>
      <c r="P20" s="1"/>
      <c r="Q20" s="1"/>
    </row>
    <row r="21" spans="1:17" ht="15.75" thickBot="1" x14ac:dyDescent="0.3">
      <c r="A21" s="145" t="s">
        <v>163</v>
      </c>
      <c r="B21" s="143" t="s">
        <v>1</v>
      </c>
      <c r="C21" s="143" t="s">
        <v>2</v>
      </c>
      <c r="D21" s="143" t="s">
        <v>3</v>
      </c>
      <c r="E21" s="143" t="s">
        <v>4</v>
      </c>
      <c r="F21" s="143" t="s">
        <v>6</v>
      </c>
      <c r="G21" s="143" t="s">
        <v>7</v>
      </c>
      <c r="H21" s="143" t="s">
        <v>8</v>
      </c>
      <c r="I21" s="143" t="s">
        <v>9</v>
      </c>
      <c r="J21" s="143" t="s">
        <v>10</v>
      </c>
      <c r="K21" s="143" t="s">
        <v>11</v>
      </c>
      <c r="L21" s="143" t="s">
        <v>12</v>
      </c>
      <c r="M21" s="143" t="s">
        <v>13</v>
      </c>
      <c r="N21" s="144" t="s">
        <v>5</v>
      </c>
      <c r="O21" s="1"/>
      <c r="P21" s="1"/>
      <c r="Q21" s="1"/>
    </row>
    <row r="22" spans="1:17" ht="25.5" thickBot="1" x14ac:dyDescent="0.3">
      <c r="A22" s="216" t="s">
        <v>170</v>
      </c>
      <c r="B22" s="233">
        <f>+SUM('Acueducto y Alcantarillado'!N23:Q23)</f>
        <v>2095</v>
      </c>
      <c r="C22" s="234">
        <f>'Acueducto y Alcantarillado'!N24+'Acueducto y Alcantarillado'!O24+'Acueducto y Alcantarillado'!P24+'Acueducto y Alcantarillado'!Q24</f>
        <v>2398</v>
      </c>
      <c r="D22" s="234">
        <f>'Acueducto y Alcantarillado'!N25+'Acueducto y Alcantarillado'!O25+'Acueducto y Alcantarillado'!P25+'Acueducto y Alcantarillado'!Q25</f>
        <v>2441</v>
      </c>
      <c r="E22" s="234">
        <f>'Acueducto y Alcantarillado'!N26+'Acueducto y Alcantarillado'!O26+'Acueducto y Alcantarillado'!P26+'Acueducto y Alcantarillado'!Q26</f>
        <v>2388</v>
      </c>
      <c r="F22" s="234">
        <f>'Acueducto y Alcantarillado'!N27+'Acueducto y Alcantarillado'!O27+'Acueducto y Alcantarillado'!P27+'Acueducto y Alcantarillado'!Q27</f>
        <v>0</v>
      </c>
      <c r="G22" s="234">
        <f>'Acueducto y Alcantarillado'!O28+'Acueducto y Alcantarillado'!P28+'Acueducto y Alcantarillado'!Q28+'Acueducto y Alcantarillado'!R28</f>
        <v>0</v>
      </c>
      <c r="H22" s="234">
        <f>'Acueducto y Alcantarillado'!P29+'Acueducto y Alcantarillado'!Q29+'Acueducto y Alcantarillado'!R29+'Acueducto y Alcantarillado'!S29</f>
        <v>0</v>
      </c>
      <c r="I22" s="234">
        <f>'Acueducto y Alcantarillado'!Q30+'Acueducto y Alcantarillado'!R30+'Acueducto y Alcantarillado'!S30+'Acueducto y Alcantarillado'!T30</f>
        <v>0</v>
      </c>
      <c r="J22" s="251">
        <f>'Acueducto y Alcantarillado'!R31+'Acueducto y Alcantarillado'!S31+'Acueducto y Alcantarillado'!T31+'Acueducto y Alcantarillado'!U31</f>
        <v>0</v>
      </c>
      <c r="K22" s="251">
        <f>'Acueducto y Alcantarillado'!S32+'Acueducto y Alcantarillado'!T32+'Acueducto y Alcantarillado'!U32+'Acueducto y Alcantarillado'!V32</f>
        <v>0</v>
      </c>
      <c r="L22" s="251">
        <f>'Acueducto y Alcantarillado'!T33+'Acueducto y Alcantarillado'!U33+'Acueducto y Alcantarillado'!V33+'Acueducto y Alcantarillado'!W33</f>
        <v>0</v>
      </c>
      <c r="M22" s="251">
        <f>'Acueducto y Alcantarillado'!U34+'Acueducto y Alcantarillado'!V34+'Acueducto y Alcantarillado'!W34+'Acueducto y Alcantarillado'!X34</f>
        <v>0</v>
      </c>
      <c r="N22" s="250">
        <f>SUM(B22:M22)</f>
        <v>9322</v>
      </c>
      <c r="O22" s="1"/>
      <c r="P22" s="1"/>
      <c r="Q22" s="1"/>
    </row>
    <row r="23" spans="1:17" ht="37.5" thickBot="1" x14ac:dyDescent="0.3">
      <c r="A23" s="220" t="s">
        <v>165</v>
      </c>
      <c r="B23" s="235">
        <f>'Acueducto y Alcantarillado'!S23</f>
        <v>114</v>
      </c>
      <c r="C23" s="235">
        <f>'Acueducto y Alcantarillado'!S24</f>
        <v>146</v>
      </c>
      <c r="D23" s="235">
        <f>'Acueducto y Alcantarillado'!S25</f>
        <v>162</v>
      </c>
      <c r="E23" s="235">
        <f>'Acueducto y Alcantarillado'!S26</f>
        <v>162</v>
      </c>
      <c r="F23" s="235">
        <f>'Acueducto y Alcantarillado'!S27</f>
        <v>0</v>
      </c>
      <c r="G23" s="235">
        <f>'Acueducto y Alcantarillado'!S28</f>
        <v>0</v>
      </c>
      <c r="H23" s="235">
        <f>'Acueducto y Alcantarillado'!S29</f>
        <v>0</v>
      </c>
      <c r="I23" s="235">
        <f>'Acueducto y Alcantarillado'!S30</f>
        <v>0</v>
      </c>
      <c r="J23" s="235">
        <f>'Acueducto y Alcantarillado'!S31</f>
        <v>0</v>
      </c>
      <c r="K23" s="235">
        <f>'Acueducto y Alcantarillado'!S32</f>
        <v>0</v>
      </c>
      <c r="L23" s="235">
        <f>'Acueducto y Alcantarillado'!S33</f>
        <v>0</v>
      </c>
      <c r="M23" s="235">
        <f>'Acueducto y Alcantarillado'!S34</f>
        <v>0</v>
      </c>
      <c r="N23" s="250">
        <f>SUM(B23:M23)</f>
        <v>584</v>
      </c>
      <c r="O23" s="1"/>
      <c r="P23" s="1"/>
      <c r="Q23" s="1"/>
    </row>
    <row r="24" spans="1:17" ht="24.75" thickBot="1" x14ac:dyDescent="0.3">
      <c r="A24" s="226" t="s">
        <v>166</v>
      </c>
      <c r="B24" s="235">
        <f>'Acueducto y Alcantarillado'!R23</f>
        <v>113</v>
      </c>
      <c r="C24" s="236">
        <f>'Acueducto y Alcantarillado'!R24</f>
        <v>112</v>
      </c>
      <c r="D24" s="236">
        <f>'Acueducto y Alcantarillado'!R25</f>
        <v>97</v>
      </c>
      <c r="E24" s="236">
        <f>'Acueducto y Alcantarillado'!R26</f>
        <v>118</v>
      </c>
      <c r="F24" s="235">
        <f>'Acueducto y Alcantarillado'!R27</f>
        <v>0</v>
      </c>
      <c r="G24" s="234">
        <f>'Acueducto y Alcantarillado'!R28</f>
        <v>0</v>
      </c>
      <c r="H24" s="234">
        <f>'Acueducto y Alcantarillado'!R29</f>
        <v>0</v>
      </c>
      <c r="I24" s="234">
        <f>'Acueducto y Alcantarillado'!R30</f>
        <v>0</v>
      </c>
      <c r="J24" s="234">
        <f>'Acueducto y Alcantarillado'!R31</f>
        <v>0</v>
      </c>
      <c r="K24" s="234">
        <f>'Acueducto y Alcantarillado'!R32</f>
        <v>0</v>
      </c>
      <c r="L24" s="234">
        <f>'Acueducto y Alcantarillado'!R33</f>
        <v>0</v>
      </c>
      <c r="M24" s="234">
        <f>'Acueducto y Alcantarillado'!R34</f>
        <v>0</v>
      </c>
      <c r="N24" s="250">
        <f>SUM(B24:M24)</f>
        <v>440</v>
      </c>
      <c r="O24" s="1"/>
      <c r="P24" s="1"/>
      <c r="Q24" s="1"/>
    </row>
    <row r="25" spans="1:17" ht="25.5" thickBot="1" x14ac:dyDescent="0.3">
      <c r="A25" s="237" t="s">
        <v>15</v>
      </c>
      <c r="B25" s="238">
        <f>SUM(B22:B24)</f>
        <v>2322</v>
      </c>
      <c r="C25" s="238">
        <f>SUM(C22:C24)</f>
        <v>2656</v>
      </c>
      <c r="D25" s="238">
        <f>SUM(D22:D24)</f>
        <v>2700</v>
      </c>
      <c r="E25" s="238">
        <f t="shared" ref="E25:L25" si="5">SUM(E22:E24)</f>
        <v>2668</v>
      </c>
      <c r="F25" s="238">
        <f t="shared" si="5"/>
        <v>0</v>
      </c>
      <c r="G25" s="238">
        <f t="shared" si="5"/>
        <v>0</v>
      </c>
      <c r="H25" s="238">
        <f t="shared" si="5"/>
        <v>0</v>
      </c>
      <c r="I25" s="238">
        <f t="shared" si="5"/>
        <v>0</v>
      </c>
      <c r="J25" s="238">
        <f t="shared" si="5"/>
        <v>0</v>
      </c>
      <c r="K25" s="238">
        <f t="shared" si="5"/>
        <v>0</v>
      </c>
      <c r="L25" s="238">
        <f t="shared" si="5"/>
        <v>0</v>
      </c>
      <c r="M25" s="252">
        <f>SUM(M22:M24)</f>
        <v>0</v>
      </c>
      <c r="N25" s="230">
        <f>SUM(N22:N24)</f>
        <v>10346</v>
      </c>
      <c r="O25" s="2"/>
      <c r="P25" s="213"/>
      <c r="Q25" s="2"/>
    </row>
    <row r="26" spans="1:17" ht="15.75" thickBot="1" x14ac:dyDescent="0.3">
      <c r="A26" s="213"/>
      <c r="B26" s="213"/>
      <c r="C26" s="213"/>
      <c r="D26" s="213"/>
      <c r="E26" s="213"/>
      <c r="F26" s="213"/>
      <c r="G26" s="213"/>
      <c r="H26" s="213"/>
      <c r="I26" s="213"/>
      <c r="J26" s="213"/>
      <c r="K26" s="213"/>
      <c r="L26" s="213"/>
      <c r="M26" s="213"/>
      <c r="N26" s="239"/>
      <c r="O26" s="2"/>
      <c r="P26" s="2"/>
      <c r="Q26" s="2"/>
    </row>
    <row r="27" spans="1:17" ht="15.75" thickBot="1" x14ac:dyDescent="0.3">
      <c r="A27" s="144"/>
      <c r="B27" s="356" t="s">
        <v>171</v>
      </c>
      <c r="C27" s="357"/>
      <c r="D27" s="357"/>
      <c r="E27" s="357"/>
      <c r="F27" s="357"/>
      <c r="G27" s="357"/>
      <c r="H27" s="357"/>
      <c r="I27" s="357"/>
      <c r="J27" s="357"/>
      <c r="K27" s="357"/>
      <c r="L27" s="357"/>
      <c r="M27" s="472"/>
      <c r="N27" s="240"/>
      <c r="O27" s="1"/>
      <c r="P27" s="1"/>
      <c r="Q27" s="1"/>
    </row>
    <row r="28" spans="1:17" ht="15.75" thickBot="1" x14ac:dyDescent="0.3">
      <c r="A28" s="143" t="s">
        <v>163</v>
      </c>
      <c r="B28" s="143" t="s">
        <v>1</v>
      </c>
      <c r="C28" s="143" t="s">
        <v>2</v>
      </c>
      <c r="D28" s="143" t="s">
        <v>3</v>
      </c>
      <c r="E28" s="143" t="s">
        <v>4</v>
      </c>
      <c r="F28" s="143" t="s">
        <v>6</v>
      </c>
      <c r="G28" s="143" t="s">
        <v>7</v>
      </c>
      <c r="H28" s="143" t="s">
        <v>8</v>
      </c>
      <c r="I28" s="143" t="s">
        <v>9</v>
      </c>
      <c r="J28" s="143" t="s">
        <v>10</v>
      </c>
      <c r="K28" s="143" t="s">
        <v>11</v>
      </c>
      <c r="L28" s="143" t="s">
        <v>12</v>
      </c>
      <c r="M28" s="143" t="s">
        <v>13</v>
      </c>
      <c r="N28" s="144" t="s">
        <v>5</v>
      </c>
      <c r="O28" s="1"/>
      <c r="P28" s="1"/>
      <c r="Q28" s="1"/>
    </row>
    <row r="29" spans="1:17" ht="24.75" x14ac:dyDescent="0.25">
      <c r="A29" s="216" t="s">
        <v>170</v>
      </c>
      <c r="B29" s="266">
        <f t="shared" ref="B29:M29" si="6">B6/B22</f>
        <v>10.195704057279237</v>
      </c>
      <c r="C29" s="266">
        <f t="shared" si="6"/>
        <v>10.283569641367807</v>
      </c>
      <c r="D29" s="266">
        <f t="shared" si="6"/>
        <v>8.9225727160999586</v>
      </c>
      <c r="E29" s="266">
        <f t="shared" si="6"/>
        <v>9.9748743718592969</v>
      </c>
      <c r="F29" s="266" t="e">
        <f t="shared" si="6"/>
        <v>#DIV/0!</v>
      </c>
      <c r="G29" s="266" t="e">
        <f t="shared" si="6"/>
        <v>#DIV/0!</v>
      </c>
      <c r="H29" s="266" t="e">
        <f t="shared" si="6"/>
        <v>#DIV/0!</v>
      </c>
      <c r="I29" s="266" t="e">
        <f t="shared" si="6"/>
        <v>#DIV/0!</v>
      </c>
      <c r="J29" s="266" t="e">
        <f t="shared" si="6"/>
        <v>#DIV/0!</v>
      </c>
      <c r="K29" s="266" t="e">
        <f t="shared" si="6"/>
        <v>#DIV/0!</v>
      </c>
      <c r="L29" s="266" t="e">
        <f t="shared" si="6"/>
        <v>#DIV/0!</v>
      </c>
      <c r="M29" s="266" t="e">
        <f t="shared" si="6"/>
        <v>#DIV/0!</v>
      </c>
      <c r="N29" s="266" t="e">
        <f>SUM(B29:M29)</f>
        <v>#DIV/0!</v>
      </c>
      <c r="O29" s="1"/>
      <c r="P29" s="1"/>
      <c r="Q29" s="1"/>
    </row>
    <row r="30" spans="1:17" ht="36.75" x14ac:dyDescent="0.25">
      <c r="A30" s="220" t="s">
        <v>165</v>
      </c>
      <c r="B30" s="266">
        <f t="shared" ref="B30:I31" si="7">B7/B23</f>
        <v>5.0350877192982457</v>
      </c>
      <c r="C30" s="266">
        <f t="shared" si="7"/>
        <v>3.1232876712328768</v>
      </c>
      <c r="D30" s="266">
        <f t="shared" si="7"/>
        <v>2.691358024691358</v>
      </c>
      <c r="E30" s="266">
        <f t="shared" si="7"/>
        <v>2.3518518518518516</v>
      </c>
      <c r="F30" s="266" t="e">
        <f t="shared" si="7"/>
        <v>#DIV/0!</v>
      </c>
      <c r="G30" s="266" t="e">
        <f t="shared" si="7"/>
        <v>#DIV/0!</v>
      </c>
      <c r="H30" s="266" t="e">
        <f t="shared" si="7"/>
        <v>#DIV/0!</v>
      </c>
      <c r="I30" s="266" t="e">
        <f t="shared" si="7"/>
        <v>#DIV/0!</v>
      </c>
      <c r="J30" s="266" t="e">
        <f>J7/J22</f>
        <v>#DIV/0!</v>
      </c>
      <c r="K30" s="266" t="e">
        <f t="shared" ref="K30:M31" si="8">K7/K23</f>
        <v>#DIV/0!</v>
      </c>
      <c r="L30" s="266" t="e">
        <f t="shared" si="8"/>
        <v>#DIV/0!</v>
      </c>
      <c r="M30" s="266" t="e">
        <f t="shared" si="8"/>
        <v>#DIV/0!</v>
      </c>
      <c r="N30" s="266" t="e">
        <f>SUM(B30:M30)</f>
        <v>#DIV/0!</v>
      </c>
      <c r="O30" s="1"/>
      <c r="P30" s="1"/>
      <c r="Q30" s="1"/>
    </row>
    <row r="31" spans="1:17" ht="24.75" thickBot="1" x14ac:dyDescent="0.3">
      <c r="A31" s="226" t="s">
        <v>166</v>
      </c>
      <c r="B31" s="266">
        <f t="shared" si="7"/>
        <v>0.67256637168141598</v>
      </c>
      <c r="C31" s="266">
        <f t="shared" si="7"/>
        <v>0.7767857142857143</v>
      </c>
      <c r="D31" s="266">
        <f t="shared" si="7"/>
        <v>0.82474226804123707</v>
      </c>
      <c r="E31" s="266">
        <f t="shared" si="7"/>
        <v>0.70338983050847459</v>
      </c>
      <c r="F31" s="266" t="e">
        <f t="shared" si="7"/>
        <v>#DIV/0!</v>
      </c>
      <c r="G31" s="266" t="e">
        <f t="shared" si="7"/>
        <v>#DIV/0!</v>
      </c>
      <c r="H31" s="266" t="e">
        <f t="shared" si="7"/>
        <v>#DIV/0!</v>
      </c>
      <c r="I31" s="266" t="e">
        <f t="shared" si="7"/>
        <v>#DIV/0!</v>
      </c>
      <c r="J31" s="266" t="e">
        <f>J8/J24</f>
        <v>#DIV/0!</v>
      </c>
      <c r="K31" s="266" t="e">
        <f t="shared" si="8"/>
        <v>#DIV/0!</v>
      </c>
      <c r="L31" s="266" t="e">
        <f t="shared" si="8"/>
        <v>#DIV/0!</v>
      </c>
      <c r="M31" s="266" t="e">
        <f t="shared" si="8"/>
        <v>#DIV/0!</v>
      </c>
      <c r="N31" s="266" t="e">
        <f>SUM(B31:M31)</f>
        <v>#DIV/0!</v>
      </c>
      <c r="O31" s="1"/>
      <c r="P31" s="1"/>
      <c r="Q31" s="1"/>
    </row>
    <row r="32" spans="1:17" ht="24.75" x14ac:dyDescent="0.25">
      <c r="A32" s="241" t="s">
        <v>15</v>
      </c>
      <c r="B32" s="265">
        <f>SUM(B29:B31)</f>
        <v>15.903358148258899</v>
      </c>
      <c r="C32" s="265">
        <f>SUM(C29:C31)</f>
        <v>14.183643026886397</v>
      </c>
      <c r="D32" s="265">
        <f t="shared" ref="D32:N32" si="9">SUM(D29:D31)</f>
        <v>12.438673008832554</v>
      </c>
      <c r="E32" s="265">
        <f t="shared" si="9"/>
        <v>13.030116054219622</v>
      </c>
      <c r="F32" s="265" t="e">
        <f t="shared" si="9"/>
        <v>#DIV/0!</v>
      </c>
      <c r="G32" s="265" t="e">
        <f t="shared" si="9"/>
        <v>#DIV/0!</v>
      </c>
      <c r="H32" s="265" t="e">
        <f>SUM(H29:H31)</f>
        <v>#DIV/0!</v>
      </c>
      <c r="I32" s="265" t="e">
        <f t="shared" si="9"/>
        <v>#DIV/0!</v>
      </c>
      <c r="J32" s="265" t="e">
        <f t="shared" si="9"/>
        <v>#DIV/0!</v>
      </c>
      <c r="K32" s="265" t="e">
        <f t="shared" si="9"/>
        <v>#DIV/0!</v>
      </c>
      <c r="L32" s="265" t="e">
        <f t="shared" si="9"/>
        <v>#DIV/0!</v>
      </c>
      <c r="M32" s="265" t="e">
        <f t="shared" si="9"/>
        <v>#DIV/0!</v>
      </c>
      <c r="N32" s="265" t="e">
        <f t="shared" si="9"/>
        <v>#DIV/0!</v>
      </c>
      <c r="O32" s="2"/>
      <c r="P32" s="2"/>
      <c r="Q32" s="2"/>
    </row>
    <row r="33" spans="1:17" x14ac:dyDescent="0.25">
      <c r="A33" s="214"/>
      <c r="B33" s="267"/>
      <c r="C33" s="267"/>
      <c r="D33" s="267"/>
      <c r="E33" s="267"/>
      <c r="F33" s="267"/>
      <c r="G33" s="267"/>
      <c r="H33" s="267"/>
      <c r="I33" s="267"/>
      <c r="J33" s="267"/>
      <c r="K33" s="267"/>
      <c r="L33" s="267"/>
      <c r="M33" s="267"/>
      <c r="N33" s="267"/>
      <c r="O33" s="1"/>
      <c r="P33" s="1"/>
      <c r="Q33" s="1"/>
    </row>
    <row r="34" spans="1:17" ht="23.25" thickBot="1" x14ac:dyDescent="0.3">
      <c r="A34" s="143" t="s">
        <v>172</v>
      </c>
      <c r="B34" s="266">
        <f t="shared" ref="B34:M34" si="10">B9/B25</f>
        <v>9.4788975021533162</v>
      </c>
      <c r="C34" s="266">
        <f t="shared" si="10"/>
        <v>9.4890813253012052</v>
      </c>
      <c r="D34" s="266">
        <f t="shared" si="10"/>
        <v>8.2577777777777772</v>
      </c>
      <c r="E34" s="266">
        <f t="shared" si="10"/>
        <v>9.1019490254872562</v>
      </c>
      <c r="F34" s="266" t="e">
        <f t="shared" si="10"/>
        <v>#DIV/0!</v>
      </c>
      <c r="G34" s="266" t="e">
        <f t="shared" si="10"/>
        <v>#DIV/0!</v>
      </c>
      <c r="H34" s="266" t="e">
        <f t="shared" si="10"/>
        <v>#DIV/0!</v>
      </c>
      <c r="I34" s="266" t="e">
        <f t="shared" si="10"/>
        <v>#DIV/0!</v>
      </c>
      <c r="J34" s="266" t="e">
        <f t="shared" si="10"/>
        <v>#DIV/0!</v>
      </c>
      <c r="K34" s="266" t="e">
        <f t="shared" si="10"/>
        <v>#DIV/0!</v>
      </c>
      <c r="L34" s="266" t="e">
        <f t="shared" si="10"/>
        <v>#DIV/0!</v>
      </c>
      <c r="M34" s="266" t="e">
        <f t="shared" si="10"/>
        <v>#DIV/0!</v>
      </c>
      <c r="N34" s="266" t="e">
        <f>SUM(B34:M34)</f>
        <v>#DIV/0!</v>
      </c>
      <c r="O34" s="2"/>
      <c r="P34" s="2"/>
      <c r="Q34" s="2"/>
    </row>
    <row r="35" spans="1:17" ht="45.75" thickBot="1" x14ac:dyDescent="0.3">
      <c r="A35" s="143" t="s">
        <v>173</v>
      </c>
      <c r="B35" s="469" t="e">
        <f>AVERAGE(B34:M34)</f>
        <v>#DIV/0!</v>
      </c>
      <c r="C35" s="470"/>
      <c r="D35" s="470"/>
      <c r="E35" s="470"/>
      <c r="F35" s="470"/>
      <c r="G35" s="470"/>
      <c r="H35" s="470"/>
      <c r="I35" s="470"/>
      <c r="J35" s="470"/>
      <c r="K35" s="470"/>
      <c r="L35" s="470"/>
      <c r="M35" s="470"/>
      <c r="N35" s="471"/>
      <c r="O35" s="1"/>
      <c r="P35" s="1"/>
      <c r="Q35" s="1"/>
    </row>
    <row r="36" spans="1:17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x14ac:dyDescent="0.25">
      <c r="A39" s="1"/>
      <c r="B39" s="2" t="s">
        <v>151</v>
      </c>
      <c r="C39" s="1"/>
      <c r="D39" s="1" t="s">
        <v>174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x14ac:dyDescent="0.25">
      <c r="A41" s="1"/>
      <c r="B41" s="466" t="s">
        <v>153</v>
      </c>
      <c r="C41" s="467"/>
      <c r="D41" s="468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x14ac:dyDescent="0.25">
      <c r="A42" s="1"/>
      <c r="B42" s="465" t="s">
        <v>175</v>
      </c>
      <c r="C42" s="337"/>
      <c r="D42" s="248">
        <f>SUM(B9:G9)</f>
        <v>93793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ht="15" customHeight="1" x14ac:dyDescent="0.25">
      <c r="A43" s="1"/>
      <c r="B43" s="465" t="s">
        <v>176</v>
      </c>
      <c r="C43" s="337"/>
      <c r="D43" s="242">
        <v>151649</v>
      </c>
      <c r="E43" s="1"/>
      <c r="F43" s="345" t="s">
        <v>177</v>
      </c>
      <c r="G43" s="345"/>
      <c r="H43" s="345"/>
      <c r="I43" s="345"/>
      <c r="J43" s="345"/>
      <c r="K43" s="345"/>
      <c r="L43" s="1"/>
      <c r="M43" s="1"/>
      <c r="N43" s="1"/>
      <c r="O43" s="1"/>
      <c r="P43" s="1"/>
      <c r="Q43" s="1"/>
    </row>
    <row r="44" spans="1:17" x14ac:dyDescent="0.25">
      <c r="A44" s="1"/>
      <c r="B44" s="465" t="s">
        <v>157</v>
      </c>
      <c r="C44" s="337"/>
      <c r="D44" s="253">
        <f>((D42-D43)/D43)*100%</f>
        <v>-0.3815125717940771</v>
      </c>
      <c r="E44" s="1"/>
      <c r="F44" s="345"/>
      <c r="G44" s="345"/>
      <c r="H44" s="345"/>
      <c r="I44" s="345"/>
      <c r="J44" s="345"/>
      <c r="K44" s="345"/>
      <c r="L44" s="1"/>
      <c r="M44" s="1"/>
      <c r="N44" s="1"/>
      <c r="O44" s="1"/>
      <c r="P44" s="1"/>
      <c r="Q44" s="1"/>
    </row>
    <row r="45" spans="1:17" x14ac:dyDescent="0.25">
      <c r="A45" s="1"/>
      <c r="B45" s="465" t="s">
        <v>178</v>
      </c>
      <c r="C45" s="337"/>
      <c r="D45" s="248">
        <f>D42-D43</f>
        <v>-57856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x14ac:dyDescent="0.25">
      <c r="A47" s="1"/>
      <c r="B47" s="466" t="s">
        <v>159</v>
      </c>
      <c r="C47" s="467"/>
      <c r="D47" s="468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x14ac:dyDescent="0.25">
      <c r="A48" s="1"/>
      <c r="B48" s="465" t="s">
        <v>175</v>
      </c>
      <c r="C48" s="337"/>
      <c r="D48" s="248">
        <f>SUM(H9:M9)</f>
        <v>0</v>
      </c>
      <c r="E48" s="1"/>
      <c r="F48" s="243" t="s">
        <v>179</v>
      </c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 x14ac:dyDescent="0.25">
      <c r="A49" s="1"/>
      <c r="B49" s="465" t="s">
        <v>176</v>
      </c>
      <c r="C49" s="337"/>
      <c r="D49" s="242">
        <v>147133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x14ac:dyDescent="0.25">
      <c r="A50" s="1"/>
      <c r="B50" s="465" t="s">
        <v>157</v>
      </c>
      <c r="C50" s="337"/>
      <c r="D50" s="193">
        <f>((D48-D49)/D49)*100%</f>
        <v>-1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x14ac:dyDescent="0.25">
      <c r="A51" s="1"/>
      <c r="B51" s="465" t="s">
        <v>178</v>
      </c>
      <c r="C51" s="337"/>
      <c r="D51" s="248">
        <f>D48-D49</f>
        <v>-147133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 x14ac:dyDescent="0.25">
      <c r="A53" s="1"/>
      <c r="B53" s="466" t="s">
        <v>180</v>
      </c>
      <c r="C53" s="467"/>
      <c r="D53" s="468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 x14ac:dyDescent="0.25">
      <c r="A54" s="1"/>
      <c r="B54" s="465" t="s">
        <v>175</v>
      </c>
      <c r="C54" s="337"/>
      <c r="D54" s="248">
        <f>D42+D48</f>
        <v>93793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7" x14ac:dyDescent="0.25">
      <c r="A55" s="1"/>
      <c r="B55" s="465" t="s">
        <v>176</v>
      </c>
      <c r="C55" s="337"/>
      <c r="D55" s="248">
        <f>D43+D49</f>
        <v>298782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 x14ac:dyDescent="0.25">
      <c r="A56" s="1"/>
      <c r="B56" s="465" t="s">
        <v>157</v>
      </c>
      <c r="C56" s="337"/>
      <c r="D56" s="193">
        <f>((D54-D55)/D55)*100%</f>
        <v>-0.68608216023722979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 x14ac:dyDescent="0.25">
      <c r="A57" s="1"/>
      <c r="B57" s="465" t="s">
        <v>178</v>
      </c>
      <c r="C57" s="337"/>
      <c r="D57" s="248">
        <f>D54-D55</f>
        <v>-204989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</sheetData>
  <mergeCells count="22">
    <mergeCell ref="B35:N35"/>
    <mergeCell ref="A2:N2"/>
    <mergeCell ref="B4:N4"/>
    <mergeCell ref="B12:N12"/>
    <mergeCell ref="B20:N20"/>
    <mergeCell ref="B27:M27"/>
    <mergeCell ref="B41:D41"/>
    <mergeCell ref="B42:C42"/>
    <mergeCell ref="B43:C43"/>
    <mergeCell ref="B44:C44"/>
    <mergeCell ref="B45:C45"/>
    <mergeCell ref="B55:C55"/>
    <mergeCell ref="B56:C56"/>
    <mergeCell ref="B57:C57"/>
    <mergeCell ref="F43:K44"/>
    <mergeCell ref="B48:C48"/>
    <mergeCell ref="B49:C49"/>
    <mergeCell ref="B50:C50"/>
    <mergeCell ref="B51:C51"/>
    <mergeCell ref="B53:D53"/>
    <mergeCell ref="B54:C54"/>
    <mergeCell ref="B47:D4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Vehículos</vt:lpstr>
      <vt:lpstr>Ambiental</vt:lpstr>
      <vt:lpstr>Acueducto y Alcantarillado</vt:lpstr>
      <vt:lpstr>Energía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valeria romero</dc:creator>
  <cp:keywords/>
  <dc:description/>
  <cp:lastModifiedBy>Jennifer Rodriguez Gutierrez</cp:lastModifiedBy>
  <cp:revision/>
  <dcterms:created xsi:type="dcterms:W3CDTF">2025-02-11T13:20:20Z</dcterms:created>
  <dcterms:modified xsi:type="dcterms:W3CDTF">2025-06-05T16:56:02Z</dcterms:modified>
  <cp:category/>
  <cp:contentStatus/>
</cp:coreProperties>
</file>